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updateLinks="never" codeName="ThisWorkbook" defaultThemeVersion="124226"/>
  <mc:AlternateContent xmlns:mc="http://schemas.openxmlformats.org/markup-compatibility/2006">
    <mc:Choice Requires="x15">
      <x15ac:absPath xmlns:x15ac="http://schemas.microsoft.com/office/spreadsheetml/2010/11/ac" url="C:\Users\ntomita\Downloads\"/>
    </mc:Choice>
  </mc:AlternateContent>
  <xr:revisionPtr revIDLastSave="0" documentId="13_ncr:1_{9A57EF14-CE87-4D36-A1BF-5EEE9CE301E0}" xr6:coauthVersionLast="47" xr6:coauthVersionMax="47" xr10:uidLastSave="{00000000-0000-0000-0000-000000000000}"/>
  <workbookProtection workbookAlgorithmName="SHA-512" workbookHashValue="QM+GWEoAgQlxNQRsahhG8zkB9v4XHSAKbWi6XkAdXYfNVztsyoUi8LeEACyaLdu4lsd4mXLjaumjN4ZePcgaPg==" workbookSaltValue="dwzW08YfuV+U5pou0Yt5sg==" workbookSpinCount="100000" lockStructure="1"/>
  <bookViews>
    <workbookView xWindow="28680" yWindow="-120" windowWidth="29040" windowHeight="1572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'1～３面'!$A$1:$CA$405</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'1～３面'!$B$1:$CA$391</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概要書!$A$1:$BZ$351</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'1～３面'!$AP$20</definedName>
    <definedName name="shinsei_APPLICANT_DAY">'1～３面'!$BP$16</definedName>
    <definedName name="shinsei_APPLICANT_MONTH">'1～３面'!$BJ$16</definedName>
    <definedName name="shinsei_APPLICANT_NAME">'1～３面'!$AP$21</definedName>
    <definedName name="shinsei_APPLICANT_YEAR">'1～３面'!$BD$16</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'1～３面'!#REF!</definedName>
    <definedName name="shinsei_build_keikasochi_kubun__box">'1～３面'!#REF!</definedName>
    <definedName name="shinsei_build_keikasochi_kubun_sonohoka__box">'1～３面'!#REF!</definedName>
    <definedName name="shinsei_build_keikasochi_nashi__box">'1～３面'!#REF!</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'1～３面'!$F$388</definedName>
    <definedName name="shinsei_build_PAGE3_BIKOU_2">'1～３面'!$F$389</definedName>
    <definedName name="shinsei_build_PAGE3_BIKOU_3">'1～３面'!$F$390</definedName>
    <definedName name="shinsei_build_PAGE3_SONOTA_1">'1～３面'!$F$375</definedName>
    <definedName name="shinsei_build_PAGE3_SONOTA_10">'1～３面'!$F$384</definedName>
    <definedName name="shinsei_build_PAGE3_SONOTA_2">'1～３面'!$F$376</definedName>
    <definedName name="shinsei_build_PAGE3_SONOTA_3">'1～３面'!$F$377</definedName>
    <definedName name="shinsei_build_PAGE3_SONOTA_4">'1～３面'!$F$378</definedName>
    <definedName name="shinsei_build_PAGE3_SONOTA_5">'1～３面'!$F$379</definedName>
    <definedName name="shinsei_build_PAGE3_SONOTA_6">'1～３面'!$F$380</definedName>
    <definedName name="shinsei_build_PAGE3_SONOTA_7">'1～３面'!$F$381</definedName>
    <definedName name="shinsei_build_PAGE3_SONOTA_8">'1～３面'!$F$382</definedName>
    <definedName name="shinsei_build_PAGE3_SONOTA_9">'1～３面'!$F$383</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'1～３面'!#REF!</definedName>
    <definedName name="shinsei_SETUBI3_TEL">'1～３面'!$S$168</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BF245" i="30" s="1"/>
  <c r="E292" i="30"/>
  <c r="E291" i="30"/>
  <c r="E290" i="30"/>
  <c r="E289" i="30"/>
  <c r="E288" i="30"/>
  <c r="E287" i="30"/>
  <c r="E286" i="30"/>
  <c r="E285" i="30"/>
  <c r="E284" i="30"/>
  <c r="E283" i="30"/>
  <c r="AC277" i="30"/>
  <c r="AC276" i="30"/>
  <c r="AC275" i="30"/>
  <c r="X277" i="30"/>
  <c r="X276" i="30"/>
  <c r="X275" i="30"/>
  <c r="S277" i="30"/>
  <c r="S276" i="30"/>
  <c r="S275" i="30"/>
  <c r="AQ273" i="30"/>
  <c r="AL273" i="30"/>
  <c r="AG273" i="30"/>
  <c r="AQ271" i="30"/>
  <c r="AL271" i="30"/>
  <c r="AG271" i="30"/>
  <c r="E269" i="30"/>
  <c r="E268" i="30"/>
  <c r="E267" i="30"/>
  <c r="E266" i="30"/>
  <c r="E265" i="30"/>
  <c r="E264"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BF245" i="58" l="1"/>
  <c r="AB211" i="58"/>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58"/>
  <c r="BF236" i="30"/>
  <c r="BE77" i="56"/>
  <c r="BG91" i="53"/>
  <c r="R9" i="30"/>
  <c r="BG301" i="5" l="1"/>
  <c r="BF232" i="30" l="1"/>
  <c r="CE321" i="5"/>
  <c r="CE319" i="5"/>
  <c r="CE317" i="5"/>
  <c r="BF232" i="58"/>
  <c r="CE313" i="5"/>
  <c r="CE315" i="5"/>
  <c r="CE311"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42" i="58"/>
  <c r="BF242" i="30"/>
  <c r="BF239" i="30"/>
  <c r="BF239" i="58"/>
  <c r="BF246" i="30"/>
  <c r="BF246" i="58"/>
  <c r="BF248" i="30"/>
  <c r="BF248" i="58"/>
  <c r="BF240" i="58"/>
  <c r="BF240" i="30"/>
  <c r="BF247" i="58"/>
  <c r="BF247" i="30"/>
  <c r="BF244" i="30"/>
  <c r="BF244" i="58"/>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AB211" i="30"/>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F375" authorId="5" shapeId="0" xr:uid="{ABC8ACCF-C086-48F4-A53B-69F262389A3E}">
      <text>
        <r>
          <rPr>
            <b/>
            <sz val="9"/>
            <color indexed="81"/>
            <rFont val="MS P ゴシック"/>
            <family val="3"/>
            <charset val="128"/>
          </rPr>
          <t>概要書第二面【その他必要な事項】に反映されます</t>
        </r>
      </text>
    </comment>
    <comment ref="F388"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<sst xmlns="http://schemas.openxmlformats.org/spreadsheetml/2006/main" count="9504" uniqueCount="1246">
  <si>
    <t>（第一面）</t>
    <rPh sb="1" eb="2">
      <t>ダイ</t>
    </rPh>
    <rPh sb="2" eb="4">
      <t>イチメン</t>
    </rPh>
    <phoneticPr fontId="3"/>
  </si>
  <si>
    <t>平成</t>
    <rPh sb="0" eb="2">
      <t>ヘイセイ</t>
    </rPh>
    <phoneticPr fontId="3"/>
  </si>
  <si>
    <t>年</t>
    <rPh sb="0" eb="1">
      <t>ネン</t>
    </rPh>
    <phoneticPr fontId="3"/>
  </si>
  <si>
    <t>月</t>
    <rPh sb="0" eb="1">
      <t>ツキ</t>
    </rPh>
    <phoneticPr fontId="3"/>
  </si>
  <si>
    <t>日</t>
    <rPh sb="0" eb="1">
      <t>ヒ</t>
    </rPh>
    <phoneticPr fontId="3"/>
  </si>
  <si>
    <t>設計者氏名</t>
    <rPh sb="0" eb="3">
      <t>セッケイシャ</t>
    </rPh>
    <rPh sb="3" eb="5">
      <t>シメイ</t>
    </rPh>
    <phoneticPr fontId="3"/>
  </si>
  <si>
    <t>※受付欄</t>
    <rPh sb="1" eb="3">
      <t>ウケツケ</t>
    </rPh>
    <rPh sb="3" eb="4">
      <t>ラン</t>
    </rPh>
    <phoneticPr fontId="3"/>
  </si>
  <si>
    <t>※決裁欄</t>
    <rPh sb="1" eb="3">
      <t>ケッサイ</t>
    </rPh>
    <rPh sb="3" eb="4">
      <t>ラン</t>
    </rPh>
    <phoneticPr fontId="3"/>
  </si>
  <si>
    <t>※確認番号欄</t>
    <rPh sb="1" eb="3">
      <t>カクニン</t>
    </rPh>
    <rPh sb="3" eb="5">
      <t>バンゴウ</t>
    </rPh>
    <rPh sb="5" eb="6">
      <t>ラン</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</si>
  <si>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</si>
  <si>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</si>
  <si>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</si>
  <si>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</si>
  <si>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</si>
  <si>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</si>
  <si>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</si>
  <si>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</si>
  <si>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</si>
  <si>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</si>
  <si>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</si>
  <si>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</si>
  <si>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</si>
  <si>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</si>
  <si>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</si>
  <si>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</si>
  <si>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</si>
  <si>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</si>
  <si>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</si>
  <si>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</si>
  <si>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</si>
  <si>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</si>
  <si>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</si>
  <si>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</si>
  <si>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</si>
  <si>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</si>
  <si>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</si>
  <si>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</si>
  <si>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</si>
  <si>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</si>
  <si>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</si>
  <si>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</si>
  <si>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</si>
  <si>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</si>
  <si>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</si>
  <si>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</si>
  <si>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</si>
  <si>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</si>
  <si>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</si>
  <si>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</si>
  <si>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</si>
  <si>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</si>
  <si>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</si>
  <si>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</si>
  <si>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</si>
  <si>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</si>
  <si>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</si>
  <si>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</si>
  <si>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</si>
  <si>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</si>
  <si>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</si>
  <si>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</si>
  <si>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</si>
  <si>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</si>
  <si>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</si>
  <si>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</si>
  <si>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</si>
  <si>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</si>
  <si>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</si>
  <si>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</si>
  <si>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</si>
  <si>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</si>
  <si>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</si>
  <si>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</si>
  <si>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</si>
  <si>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</si>
  <si>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</si>
  <si>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</si>
  <si>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</si>
  <si>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</si>
  <si>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</si>
  <si>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</si>
  <si>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</si>
  <si>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</si>
  <si>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</si>
  <si>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</si>
  <si>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</si>
  <si>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</si>
  <si>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</si>
  <si>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</si>
  <si>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</si>
  <si>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</si>
  <si>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</si>
  <si>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</si>
  <si>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</si>
  <si>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</si>
  <si>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</si>
  <si>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</si>
  <si>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</si>
  <si>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</si>
  <si>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</si>
  <si>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</si>
  <si>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</si>
  <si>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</si>
  <si>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</si>
  <si>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</si>
  <si>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</si>
  <si>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</si>
  <si>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</si>
  <si>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</si>
  <si>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</si>
  <si>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</si>
  <si>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</si>
  <si>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</si>
  <si>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</si>
  <si>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</si>
  <si>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</si>
  <si>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</si>
  <si>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</si>
  <si>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</si>
  <si>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</si>
  <si>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</si>
  <si>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</si>
  <si>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</si>
  <si>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</si>
  <si>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</si>
  <si>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</si>
  <si>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</si>
  <si>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</si>
  <si>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</si>
  <si>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</si>
  <si>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</si>
  <si>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</si>
  <si>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</si>
  <si>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</si>
  <si>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</si>
  <si>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</si>
  <si>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</si>
  <si>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</si>
  <si>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</si>
  <si>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</si>
  <si>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</si>
  <si>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</si>
  <si>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</si>
  <si>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</si>
  <si>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</si>
  <si>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</si>
  <si>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</si>
  <si>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</si>
  <si>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</si>
  <si>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</si>
  <si>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</si>
  <si>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</si>
  <si>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</si>
  <si>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</si>
  <si>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</si>
  <si>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</si>
  <si>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</si>
  <si>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</si>
  <si>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</si>
  <si>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</si>
  <si>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</si>
  <si>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</si>
  <si>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</si>
  <si>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</si>
  <si>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</si>
  <si>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</si>
  <si>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</si>
  <si>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</si>
  <si>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</si>
  <si>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</si>
  <si>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</si>
  <si>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</si>
  <si>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</si>
  <si>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</si>
  <si>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</si>
  <si>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</si>
  <si>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</si>
  <si>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</si>
  <si>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</si>
  <si>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</si>
  <si>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</si>
  <si>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</si>
  <si>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</si>
  <si>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</si>
  <si>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</si>
  <si>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</si>
  <si>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</si>
  <si>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</si>
  <si>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</si>
  <si>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</si>
  <si>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</si>
  <si>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</si>
  <si>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</si>
  <si>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</si>
  <si>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</si>
  <si>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</si>
  <si>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</si>
  <si>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</si>
  <si>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</si>
  <si>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</si>
  <si>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</si>
  <si>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</si>
  <si>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</si>
  <si>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</si>
  <si>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</si>
  <si>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</si>
  <si>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</si>
  <si>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</si>
  <si>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</si>
  <si>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</si>
  <si>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</si>
  <si>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</si>
  <si>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</si>
  <si>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</si>
  <si>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</si>
  <si>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</si>
  <si>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</si>
  <si>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</si>
  <si>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</si>
  <si>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</si>
  <si>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</si>
  <si>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</si>
  <si>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</si>
  <si>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</si>
  <si>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</si>
  <si>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</si>
  <si>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</si>
  <si>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</si>
  <si>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</si>
  <si>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</si>
  <si>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</si>
  <si>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</si>
  <si>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</si>
  <si>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</si>
  <si>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</si>
  <si>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</si>
  <si>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</si>
  <si>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</si>
  <si>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</si>
  <si>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</si>
  <si>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</si>
  <si>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</si>
  <si>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</si>
  <si>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</si>
  <si>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</si>
  <si>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</si>
  <si>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</si>
  <si>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</si>
  <si>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</si>
  <si>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</si>
  <si>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</si>
  <si>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</si>
  <si>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</si>
  <si>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</si>
  <si>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</si>
  <si>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</si>
  <si>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</si>
  <si>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</si>
  <si>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</si>
  <si>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</si>
  <si>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</si>
  <si>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</si>
  <si>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</si>
  <si>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</si>
  <si>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</si>
  <si>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</si>
  <si>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</si>
  <si>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</si>
  <si>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</si>
  <si>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</si>
  <si>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</si>
  <si>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</si>
  <si>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</si>
  <si>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</si>
  <si>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</si>
  <si>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</si>
  <si>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</si>
  <si>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</si>
  <si>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</si>
  <si>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</si>
  <si>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</si>
  <si>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</si>
  <si>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</si>
  <si>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</si>
  <si>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</si>
  <si>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</si>
  <si>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</si>
  <si>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</si>
  <si>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</si>
  <si>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</si>
  <si>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</si>
  <si>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</si>
  <si>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</si>
  <si>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</si>
  <si>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</si>
  <si>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</si>
  <si>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</si>
  <si>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</si>
  <si>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</si>
  <si>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</si>
  <si>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</si>
  <si>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</si>
  <si>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</si>
  <si>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</si>
  <si>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</si>
  <si>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</si>
  <si>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</si>
  <si>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</si>
  <si>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</si>
  <si>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</si>
  <si>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</si>
  <si>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</si>
  <si>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</si>
  <si>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</si>
  <si>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</si>
  <si>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</si>
  <si>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</si>
  <si>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</si>
  <si>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</si>
  <si>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</si>
  <si>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</si>
  <si>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</si>
  <si>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</si>
  <si>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</si>
  <si>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</si>
  <si>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</si>
  <si>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</si>
  <si>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</si>
  <si>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</si>
  <si>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</si>
  <si>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</si>
  <si>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</si>
  <si>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</si>
  <si>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</si>
  <si>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</si>
  <si>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</si>
  <si>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</si>
  <si>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</si>
  <si>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</si>
  <si>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</si>
  <si>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</si>
  <si>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</si>
  <si>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</si>
  <si>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</si>
  <si>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</si>
  <si>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</si>
  <si>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</si>
  <si>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</si>
  <si>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</si>
  <si>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</si>
  <si>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</si>
  <si>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</si>
  <si>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</si>
  <si>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</si>
  <si>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</si>
  <si>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</si>
  <si>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</si>
  <si>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</si>
  <si>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</si>
  <si>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</si>
  <si>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</si>
  <si>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</si>
  <si>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</si>
  <si>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</si>
  <si>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</si>
  <si>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</si>
  <si>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</si>
  <si>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</si>
  <si>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</si>
  <si>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</si>
  <si>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</si>
  <si>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</si>
  <si>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</si>
  <si>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</si>
  <si>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</si>
  <si>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</si>
  <si>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</si>
  <si>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</si>
  <si>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</si>
  <si>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</si>
  <si>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</si>
  <si>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</si>
  <si>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</si>
  <si>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</si>
  <si>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</si>
  <si>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</si>
  <si>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</si>
  <si>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</si>
  <si>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</si>
  <si>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</si>
  <si>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</si>
  <si>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</si>
  <si>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</si>
  <si>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</si>
  <si>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</si>
  <si>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</si>
  <si>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</si>
  <si>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</si>
  <si>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</si>
  <si>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</si>
  <si>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</si>
  <si>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</si>
  <si>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</si>
  <si>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</si>
  <si>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</si>
  <si>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</si>
  <si>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</si>
  <si>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</si>
  <si>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</si>
  <si>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</si>
  <si>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</si>
  <si>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</si>
  <si>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</si>
  <si>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</si>
  <si>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</si>
  <si>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</si>
  <si>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</si>
  <si>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</si>
  <si>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</si>
  <si>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</si>
  <si>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</si>
  <si>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</si>
  <si>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</si>
  <si>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</si>
  <si>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</si>
  <si>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</si>
  <si>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</si>
  <si>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</si>
  <si>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</si>
  <si>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</si>
  <si>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</si>
  <si>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</si>
  <si>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</si>
  <si>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</si>
  <si>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</si>
  <si>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</si>
  <si>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</si>
  <si>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</si>
  <si>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</si>
  <si>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</si>
  <si>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</si>
  <si>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</si>
  <si>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</si>
  <si>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</si>
  <si>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</si>
  <si>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</si>
  <si>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</si>
  <si>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</si>
  <si>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</si>
  <si>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</si>
  <si>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</si>
  <si>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</si>
  <si>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</si>
  <si>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</si>
  <si>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</si>
  <si>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</si>
  <si>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</si>
  <si>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</si>
  <si>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</si>
  <si>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</si>
  <si>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</si>
  <si>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</si>
  <si>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</si>
  <si>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</si>
  <si>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</si>
  <si>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</si>
  <si>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</si>
  <si>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</si>
  <si>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</si>
  <si>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</si>
  <si>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</si>
  <si>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</si>
  <si>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</si>
  <si>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</si>
  <si>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</si>
  <si>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</si>
  <si>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</si>
  <si>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</si>
  <si>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</si>
  <si>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</si>
  <si>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</si>
  <si>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</si>
  <si>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</si>
  <si>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</si>
  <si>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</si>
  <si>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</si>
  <si>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</si>
  <si>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</si>
  <si>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</si>
  <si>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</si>
  <si>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</si>
  <si>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</si>
  <si>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</si>
  <si>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</si>
  <si>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</si>
  <si>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</si>
  <si>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</si>
  <si>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</si>
  <si>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</si>
  <si>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</si>
  <si>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</si>
  <si>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</si>
  <si>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</si>
  <si>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</si>
  <si>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</si>
  <si>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</si>
  <si>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</si>
  <si>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</si>
  <si>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</si>
  <si>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</si>
  <si>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</si>
  <si>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</si>
  <si>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</si>
  <si>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</si>
  <si>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</si>
  <si>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</si>
  <si>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</si>
  <si>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</si>
  <si>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</si>
  <si>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</si>
  <si>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</si>
  <si>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</si>
  <si>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</si>
  <si>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</si>
  <si>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</si>
  <si>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</si>
  <si>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</si>
  <si>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</si>
  <si>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</si>
  <si>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</si>
  <si>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</si>
  <si>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</si>
  <si>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</si>
  <si>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</si>
  <si>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</si>
  <si>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</si>
  <si>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</si>
  <si>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</si>
  <si>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</si>
  <si>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</si>
  <si>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</si>
  <si>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</si>
  <si>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</si>
  <si>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</si>
  <si>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</si>
  <si>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</si>
  <si>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</si>
  <si>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</si>
  <si>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</si>
  <si>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</si>
  <si>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</si>
  <si>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</si>
  <si>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</si>
  <si>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</si>
  <si>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</si>
  <si>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</si>
  <si>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</si>
  <si>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</si>
  <si>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</si>
  <si>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</si>
  <si>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</si>
  <si>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</si>
  <si>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</si>
  <si>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</si>
  <si>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</si>
  <si>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</si>
  <si>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</si>
  <si>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</si>
  <si>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</si>
  <si>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</si>
  <si>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</si>
  <si>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</si>
  <si>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</si>
  <si>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</si>
  <si>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</si>
  <si>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</si>
  <si>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</si>
  <si>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</si>
  <si>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</si>
  <si>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</si>
  <si>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</si>
  <si>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</si>
  <si>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</si>
  <si>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</si>
  <si>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</si>
  <si>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</si>
  <si>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</si>
  <si>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</si>
  <si>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</si>
  <si>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</si>
  <si>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</si>
  <si>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</si>
  <si>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</si>
  <si>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</si>
  <si>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</si>
  <si>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</si>
  <si>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</si>
  <si>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</si>
  <si>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</si>
  <si>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</si>
  <si>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</si>
  <si>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</si>
  <si>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</si>
  <si>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</si>
  <si>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</si>
  <si>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</si>
  <si>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</si>
  <si>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</si>
  <si>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</si>
  <si>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</si>
  <si>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</si>
  <si>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</si>
  <si>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</si>
  <si>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</si>
  <si>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</si>
  <si>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</si>
  <si>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</si>
  <si>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</si>
  <si>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</si>
  <si>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</si>
  <si>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</si>
  <si>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</si>
  <si>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</si>
  <si>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</si>
  <si>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</si>
  <si>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</si>
  <si>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</si>
  <si>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</si>
  <si>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</si>
  <si>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</si>
  <si>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</si>
  <si>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</si>
  <si>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</si>
  <si>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</si>
  <si>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</si>
  <si>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</si>
  <si>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</si>
  <si>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</si>
  <si>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</si>
  <si>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</si>
  <si>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</si>
  <si>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</si>
  <si>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</si>
  <si>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</si>
  <si>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</si>
  <si>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</si>
  <si>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</si>
  <si>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</si>
  <si>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</si>
  <si>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</si>
  <si>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</si>
  <si>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</si>
  <si>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</si>
  <si>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</si>
  <si>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</si>
  <si>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</si>
  <si>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</si>
  <si>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</si>
  <si>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</si>
  <si>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</si>
  <si>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</si>
  <si>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</si>
  <si>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</si>
  <si>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</si>
  <si>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</si>
  <si>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</si>
  <si>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</si>
  <si>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</si>
  <si>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</si>
  <si>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</si>
  <si>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</si>
  <si>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</si>
  <si>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</si>
  <si>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</si>
  <si>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</si>
  <si>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</si>
  <si>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</si>
  <si>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</si>
  <si>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</si>
  <si>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</si>
  <si>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</si>
  <si>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</si>
  <si>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</si>
  <si>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</si>
  <si>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</si>
  <si>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</si>
  <si>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</si>
  <si>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</si>
  <si>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</si>
  <si>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</si>
  <si>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</si>
  <si>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</si>
  <si>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</si>
  <si>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</si>
  <si>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</si>
  <si>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</si>
  <si>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</si>
  <si>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</si>
  <si>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</si>
  <si>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</si>
  <si>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</si>
  <si>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</si>
  <si>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</si>
  <si>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</si>
  <si>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</si>
  <si>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</si>
  <si>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</si>
  <si>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</si>
  <si>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</si>
  <si>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</si>
  <si>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</si>
  <si>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</si>
  <si>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</si>
  <si>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</si>
  <si>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</si>
  <si>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</si>
  <si>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</si>
  <si>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</si>
  <si>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</si>
  <si>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</si>
  <si>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</si>
  <si>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</si>
  <si>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</si>
  <si>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</si>
  <si>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</si>
  <si>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</si>
  <si>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</si>
  <si>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</si>
  <si>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</si>
  <si>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</si>
  <si>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</si>
  <si>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</si>
  <si>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</si>
  <si>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</si>
  <si>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</si>
  <si>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</si>
  <si>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</si>
  <si>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</si>
  <si>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</si>
  <si>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</si>
  <si>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</si>
  <si>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</si>
  <si>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</si>
  <si>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</si>
  <si>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</si>
  <si>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</si>
  <si>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</si>
  <si>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</si>
  <si>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</si>
  <si>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</si>
  <si>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</si>
  <si>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</si>
  <si>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</si>
  <si>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</si>
  <si>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</si>
  <si>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</si>
  <si>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</si>
  <si>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</si>
  <si>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</si>
  <si>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</si>
  <si>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</si>
  <si>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</si>
  <si>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</si>
  <si>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</si>
  <si>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</si>
  <si>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</si>
  <si>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</si>
  <si>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</si>
  <si>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</si>
  <si>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</si>
  <si>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</si>
  <si>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</si>
  <si>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</si>
  <si>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</si>
  <si>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</si>
  <si>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</si>
  <si>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</si>
  <si>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</si>
  <si>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</si>
  <si>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</si>
  <si>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</si>
  <si>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</si>
  <si>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</si>
  <si>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</si>
  <si>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</si>
  <si>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</si>
  <si>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</si>
  <si>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</si>
  <si>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</si>
  <si>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</si>
  <si>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</si>
  <si>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</si>
  <si>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</si>
  <si>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</si>
  <si>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</si>
  <si>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</si>
  <si>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</si>
  <si>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</si>
  <si>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</si>
  <si>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</si>
  <si>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</si>
  <si>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</si>
  <si>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</si>
  <si>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</si>
  <si>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</si>
  <si>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</si>
  <si>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</si>
  <si>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</si>
  <si>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</si>
  <si>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</si>
  <si>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</si>
  <si>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</si>
  <si>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</si>
  <si>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</si>
  <si>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</si>
  <si>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</si>
  <si>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</si>
  <si>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</si>
  <si>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</si>
  <si>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</si>
  <si>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</si>
  <si>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</si>
  <si>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</si>
  <si>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</si>
  <si>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</si>
  <si>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</si>
  <si>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</si>
  <si>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</si>
  <si>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</si>
  <si>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</si>
  <si>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</si>
  <si>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</si>
  <si>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</si>
  <si>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</si>
  <si>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</si>
  <si>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</si>
  <si>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</si>
  <si>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</si>
  <si>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</si>
  <si>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</si>
  <si>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</si>
  <si>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</si>
  <si>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</si>
  <si>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</si>
  <si>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</si>
  <si>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</si>
  <si>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</si>
  <si>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</si>
  <si>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</si>
  <si>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</si>
  <si>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</si>
  <si>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</si>
  <si>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</si>
  <si>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</si>
  <si>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</si>
  <si>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</si>
  <si>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</si>
  <si>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</si>
  <si>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</si>
  <si>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</si>
  <si>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</si>
  <si>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</si>
  <si>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</si>
  <si>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</si>
  <si>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</si>
  <si>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</si>
  <si>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</si>
  <si>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</si>
  <si>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</si>
  <si>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</si>
  <si>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</si>
  <si>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</si>
  <si>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</si>
  <si>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</si>
  <si>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</si>
  <si>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</si>
  <si>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</si>
  <si>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</si>
  <si>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</si>
  <si>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</si>
  <si>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</si>
  <si>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</si>
  <si>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</si>
  <si>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</si>
  <si>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</si>
  <si>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</si>
  <si>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</si>
  <si>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</si>
  <si>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</si>
  <si>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</si>
  <si>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</si>
  <si>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</si>
  <si>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</si>
  <si>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</si>
  <si>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</si>
  <si>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</si>
  <si>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</si>
  <si>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</si>
  <si>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</si>
  <si>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</si>
  <si>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</si>
  <si>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</si>
  <si>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</si>
  <si>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</si>
  <si>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</si>
  <si>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</si>
  <si>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</si>
  <si>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</si>
  <si>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</si>
  <si>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</si>
  <si>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</si>
  <si>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</si>
  <si>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</si>
  <si>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</si>
  <si>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</si>
  <si>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</si>
  <si>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</si>
  <si>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</si>
  <si>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</si>
  <si>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</si>
  <si>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</si>
  <si>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</si>
  <si>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</si>
  <si>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</si>
  <si>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</si>
  <si>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</si>
  <si>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</si>
  <si>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</si>
  <si>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</si>
  <si>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</si>
  <si>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</si>
  <si>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</si>
  <si>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</si>
  <si>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</si>
  <si>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</si>
  <si>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</si>
  <si>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</si>
  <si>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</si>
  <si>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</si>
  <si>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</si>
  <si>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</si>
  <si>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</si>
  <si>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</si>
  <si>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</si>
  <si>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</si>
  <si>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</si>
  <si>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</si>
  <si>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</si>
  <si>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</si>
  <si>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</si>
  <si>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</si>
  <si>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</si>
  <si>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</si>
  <si>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</si>
  <si>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</si>
  <si>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</si>
  <si>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</si>
  <si>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</si>
  <si>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</si>
  <si>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</si>
  <si>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</si>
  <si>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</si>
  <si>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</si>
  <si>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</si>
  <si>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</si>
  <si>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</si>
  <si>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</si>
  <si>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</si>
  <si>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</si>
  <si>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</si>
  <si>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</si>
  <si>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</si>
  <si>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</si>
  <si>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</si>
  <si>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</si>
  <si>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</si>
  <si>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</si>
  <si>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</si>
  <si>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</si>
  <si>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</si>
  <si>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</si>
  <si>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</si>
  <si>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</si>
  <si>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</si>
  <si>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</si>
  <si>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</si>
  <si>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</si>
  <si>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</si>
  <si>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</si>
  <si>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</si>
  <si>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</si>
  <si>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</si>
  <si>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</si>
  <si>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</si>
  <si>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</si>
  <si>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</si>
  <si>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</si>
  <si>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</si>
  <si>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</si>
  <si>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</si>
  <si>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</si>
  <si>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</si>
  <si>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</si>
  <si>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</si>
  <si>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</si>
  <si>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</si>
  <si>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</si>
  <si>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</si>
  <si>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</si>
  <si>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</si>
  <si>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</si>
  <si>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</si>
  <si>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</si>
  <si>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</si>
  <si>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</si>
  <si>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</si>
  <si>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</si>
  <si>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</si>
  <si>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</si>
  <si>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</si>
  <si>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</si>
  <si>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</si>
  <si>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</si>
  <si>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</si>
  <si>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</si>
  <si>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</si>
  <si>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</si>
  <si>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</si>
  <si>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</si>
  <si>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</si>
  <si>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</si>
  <si>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</si>
  <si>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</si>
  <si>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</si>
  <si>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</si>
  <si>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</si>
  <si>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</si>
  <si>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</si>
  <si>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</si>
  <si>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</si>
  <si>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</si>
  <si>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</si>
  <si>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</si>
  <si>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</si>
  <si>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</si>
  <si>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</si>
  <si>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</si>
  <si>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</si>
  <si>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</si>
  <si>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</si>
  <si>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</si>
  <si>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</si>
  <si>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</si>
  <si>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</si>
  <si>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</si>
  <si>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</si>
  <si>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</si>
  <si>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</si>
  <si>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</si>
  <si>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</si>
  <si>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</si>
  <si>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</si>
  <si>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</si>
  <si>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</si>
  <si>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</si>
  <si>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</si>
  <si>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</si>
  <si>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</si>
  <si>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</si>
  <si>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</si>
  <si>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</si>
  <si>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</si>
  <si>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</si>
  <si>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</si>
  <si>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</si>
  <si>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</si>
  <si>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</si>
  <si>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</si>
  <si>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</si>
  <si>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</si>
  <si>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</si>
  <si>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</si>
  <si>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</si>
  <si>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</si>
  <si>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</si>
  <si>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</si>
  <si>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</si>
  <si>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</si>
  <si>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</si>
  <si>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</si>
  <si>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</si>
  <si>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</si>
  <si>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</si>
  <si>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</si>
  <si>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</si>
  <si>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</si>
  <si>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</si>
  <si>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</si>
  <si>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</si>
  <si>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</si>
  <si>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</si>
  <si>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</si>
  <si>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</si>
  <si>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</si>
  <si>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</si>
  <si>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</si>
  <si>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</si>
  <si>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</si>
  <si>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</si>
  <si>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</si>
  <si>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</si>
  <si>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</si>
  <si>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</si>
  <si>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</si>
  <si>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</si>
  <si>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</si>
  <si>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</si>
  <si>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</si>
  <si>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</si>
  <si>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</si>
  <si>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</si>
  <si>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</si>
  <si>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</si>
  <si>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</si>
  <si>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</si>
  <si>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</si>
  <si>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</si>
  <si>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</si>
  <si>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</si>
  <si>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</si>
  <si>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</si>
  <si>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</si>
  <si>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</si>
  <si>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</si>
  <si>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</si>
  <si>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</si>
  <si>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</si>
  <si>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</si>
  <si>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</si>
  <si>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</si>
  <si>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</si>
  <si>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</si>
  <si>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</si>
  <si>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</si>
  <si>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</si>
  <si>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</si>
  <si>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</si>
  <si>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</si>
  <si>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</si>
  <si>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</si>
  <si>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</si>
  <si>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</si>
  <si>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</si>
  <si>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</si>
  <si>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</si>
  <si>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</si>
  <si>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</si>
  <si>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</si>
  <si>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</si>
  <si>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</si>
  <si>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</si>
  <si>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</si>
  <si>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</si>
  <si>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</si>
  <si>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</si>
  <si>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</si>
  <si>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</si>
  <si>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</si>
  <si>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</si>
  <si>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</si>
  <si>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</si>
  <si>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</si>
  <si>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</si>
  <si>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</si>
  <si>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</si>
  <si>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</si>
  <si>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</si>
  <si>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</si>
  <si>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</si>
  <si>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</si>
  <si>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</si>
  <si>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</si>
  <si>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</si>
  <si>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</si>
  <si>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</si>
  <si>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</si>
  <si>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</si>
  <si>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</si>
  <si>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</si>
  <si>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</si>
  <si>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</si>
  <si>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</si>
  <si>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</si>
  <si>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</si>
  <si>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</si>
  <si>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</si>
  <si>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</si>
  <si>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</si>
  <si>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</si>
  <si>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</si>
  <si>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</si>
  <si>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</si>
  <si>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</si>
  <si>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</si>
  <si>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</si>
  <si>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</si>
  <si>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</si>
  <si>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</si>
  <si>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</si>
  <si>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</si>
  <si>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</si>
  <si>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</si>
  <si>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</si>
  <si>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</si>
  <si>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</si>
  <si>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</si>
  <si>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</si>
  <si>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</si>
  <si>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</si>
  <si>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</si>
  <si>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</si>
  <si>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</si>
  <si>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</si>
  <si>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第四十二号様式（第八条の二の二及び第八条の二の六関係）（A4）</t>
    <rPh sb="0" eb="1">
      <t>ダイ</t>
    </rPh>
    <rPh sb="1" eb="3">
      <t>ヨンジュウ</t>
    </rPh>
    <rPh sb="3" eb="4">
      <t>ニ</t>
    </rPh>
    <rPh sb="4" eb="5">
      <t>ゴウ</t>
    </rPh>
    <rPh sb="5" eb="7">
      <t>ヨウシキ</t>
    </rPh>
    <rPh sb="8" eb="9">
      <t>ダイ</t>
    </rPh>
    <rPh sb="9" eb="11">
      <t>ハチジョウ</t>
    </rPh>
    <rPh sb="12" eb="13">
      <t>ニ</t>
    </rPh>
    <rPh sb="14" eb="15">
      <t>ニ</t>
    </rPh>
    <rPh sb="15" eb="16">
      <t>オヨ</t>
    </rPh>
    <rPh sb="17" eb="18">
      <t>ダイ</t>
    </rPh>
    <rPh sb="18" eb="19">
      <t>ハチ</t>
    </rPh>
    <rPh sb="19" eb="20">
      <t>ジョウ</t>
    </rPh>
    <rPh sb="21" eb="22">
      <t>ニ</t>
    </rPh>
    <rPh sb="23" eb="24">
      <t>ロク</t>
    </rPh>
    <rPh sb="24" eb="26">
      <t>カンケイ</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</si>
  <si>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</si>
  <si>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計画通知書（建築物）</t>
    <rPh sb="0" eb="2">
      <t>ケイカク</t>
    </rPh>
    <rPh sb="2" eb="4">
      <t>ツウチ</t>
    </rPh>
    <rPh sb="4" eb="5">
      <t>ショ</t>
    </rPh>
    <rPh sb="6" eb="9">
      <t>ケンチクブツ</t>
    </rPh>
    <phoneticPr fontId="3"/>
  </si>
  <si>
    <t>建築基準法第18条第2項又は第4項の規定により計画を通知します。</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rPh sb="23" eb="25">
      <t>ケイカク</t>
    </rPh>
    <rPh sb="26" eb="28">
      <t>ツウチ</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</si>
  <si>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</si>
  <si>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株式会社J建築検査センター　御中</t>
    <rPh sb="0" eb="2">
      <t>カブシキ</t>
    </rPh>
    <rPh sb="2" eb="4">
      <t>カイシャ</t>
    </rPh>
    <rPh sb="5" eb="7">
      <t>ケンチク</t>
    </rPh>
    <rPh sb="7" eb="9">
      <t>ケンサ</t>
    </rPh>
    <rPh sb="14" eb="16">
      <t>オンチュウ</t>
    </rPh>
    <phoneticPr fontId="3"/>
  </si>
  <si>
    <t>通知者官職</t>
    <rPh sb="0" eb="2">
      <t>ツウチ</t>
    </rPh>
    <rPh sb="2" eb="3">
      <t>シャ</t>
    </rPh>
    <rPh sb="3" eb="5">
      <t>カンショク</t>
    </rPh>
    <phoneticPr fontId="3"/>
  </si>
  <si>
    <t>この通知を行い、同約款及び同規程を遵守します。</t>
    <rPh sb="2" eb="4">
      <t>ツウチ</t>
    </rPh>
    <phoneticPr fontId="3"/>
  </si>
  <si>
    <t>※手数料欄</t>
    <rPh sb="1" eb="4">
      <t>テスウリョウ</t>
    </rPh>
    <phoneticPr fontId="3"/>
  </si>
  <si>
    <t>　　　年　　　月　　　日</t>
    <rPh sb="3" eb="4">
      <t>ネン</t>
    </rPh>
    <rPh sb="7" eb="8">
      <t>ツキ</t>
    </rPh>
    <rPh sb="11" eb="12">
      <t>ヒ</t>
    </rPh>
    <phoneticPr fontId="3"/>
  </si>
  <si>
    <t>第　　　　　　　　　　　　  号</t>
    <rPh sb="0" eb="1">
      <t>ダイ</t>
    </rPh>
    <rPh sb="15" eb="16">
      <t>ゴウ</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</si>
  <si>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</si>
  <si>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なお、株式会社J建築検査センターの確認検査業務約款及び確認検査業務規程に基づき</t>
    <rPh sb="3" eb="5">
      <t>カブシキ</t>
    </rPh>
    <rPh sb="5" eb="7">
      <t>カイシャ</t>
    </rPh>
    <rPh sb="8" eb="10">
      <t>ケンチク</t>
    </rPh>
    <rPh sb="10" eb="12">
      <t>ケンサ</t>
    </rPh>
    <rPh sb="17" eb="19">
      <t>カクニン</t>
    </rPh>
    <rPh sb="19" eb="21">
      <t>ケンサ</t>
    </rPh>
    <rPh sb="21" eb="23">
      <t>ギョウム</t>
    </rPh>
    <rPh sb="23" eb="25">
      <t>ヤッカン</t>
    </rPh>
    <rPh sb="25" eb="26">
      <t>オヨ</t>
    </rPh>
    <rPh sb="27" eb="29">
      <t>カクニン</t>
    </rPh>
    <rPh sb="29" eb="31">
      <t>ケンサ</t>
    </rPh>
    <rPh sb="31" eb="33">
      <t>ギョウム</t>
    </rPh>
    <rPh sb="33" eb="35">
      <t>キテイ</t>
    </rPh>
    <rPh sb="36" eb="37">
      <t>モト</t>
    </rPh>
    <phoneticPr fontId="3"/>
  </si>
  <si>
    <t>←名称が長い場合・複数名の場合は、各段に分けてご記入いただけます。</t>
    <rPh sb="1" eb="3">
      <t>メイショウ</t>
    </rPh>
    <rPh sb="4" eb="5">
      <t>ナガ</t>
    </rPh>
    <rPh sb="6" eb="8">
      <t>バアイ</t>
    </rPh>
    <rPh sb="9" eb="12">
      <t>フクスウメイ</t>
    </rPh>
    <rPh sb="13" eb="15">
      <t>バアイ</t>
    </rPh>
    <rPh sb="17" eb="18">
      <t>カク</t>
    </rPh>
    <rPh sb="18" eb="19">
      <t>ダン</t>
    </rPh>
    <rPh sb="20" eb="21">
      <t>ワ</t>
    </rPh>
    <rPh sb="24" eb="26">
      <t>キニュウ</t>
    </rPh>
    <phoneticPr fontId="3"/>
  </si>
  <si>
    <t>建設大臣</t>
    <rPh sb="0" eb="4">
      <t>ケンセツダイジン</t>
    </rPh>
    <phoneticPr fontId="3"/>
  </si>
  <si>
    <t>国土交通大臣</t>
    <rPh sb="0" eb="6">
      <t>コクドコウツウダイジン</t>
    </rPh>
    <phoneticPr fontId="3"/>
  </si>
  <si>
    <t>国土交通大臣</t>
    <rPh sb="0" eb="6">
      <t>コクドコウツウダイジン</t>
    </rPh>
    <phoneticPr fontId="20"/>
  </si>
  <si>
    <t>【19.備　考】</t>
    <phoneticPr fontId="3"/>
  </si>
  <si>
    <t>←建築計画概要書に同じ欄がなく、連動していないので、１8欄にまとめてください。</t>
    <rPh sb="1" eb="3">
      <t>ケンチク</t>
    </rPh>
    <rPh sb="3" eb="5">
      <t>ケイカク</t>
    </rPh>
    <rPh sb="5" eb="8">
      <t>ガイヨウショ</t>
    </rPh>
    <rPh sb="9" eb="10">
      <t>オナ</t>
    </rPh>
    <rPh sb="11" eb="12">
      <t>ラン</t>
    </rPh>
    <rPh sb="16" eb="18">
      <t>レンドウ</t>
    </rPh>
    <rPh sb="28" eb="29">
      <t>ラン</t>
    </rPh>
    <phoneticPr fontId="3"/>
  </si>
  <si>
    <t>↓★次ページ19欄まで入力必要です。</t>
    <rPh sb="2" eb="3">
      <t>ジ</t>
    </rPh>
    <rPh sb="8" eb="9">
      <t>ラン</t>
    </rPh>
    <rPh sb="11" eb="13">
      <t>ニュウリョク</t>
    </rPh>
    <rPh sb="13" eb="15">
      <t>ヒツヨウ</t>
    </rPh>
    <phoneticPr fontId="3"/>
  </si>
  <si>
    <t>←★ここも選択必須。手入力も可能です</t>
    <rPh sb="5" eb="7">
      <t>センタク</t>
    </rPh>
    <rPh sb="7" eb="9">
      <t>ヒッス</t>
    </rPh>
    <rPh sb="10" eb="13">
      <t>テニュウリョク</t>
    </rPh>
    <rPh sb="14" eb="16">
      <t>カノウ</t>
    </rPh>
    <phoneticPr fontId="3"/>
  </si>
  <si>
    <t>【ｲ.建築基準法第６条の３第１項ただし書又は法１８条第５項ただし書の規定による審査の特例の適用の有無】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</si>
  <si>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【20.その他必要な事項】</t>
    <rPh sb="6" eb="7">
      <t>ホカ</t>
    </rPh>
    <rPh sb="7" eb="9">
      <t>ヒツヨウ</t>
    </rPh>
    <rPh sb="10" eb="12">
      <t>ジコウ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</si>
</sst>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3">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
      <sz val="8"/>
      <name val="ＭＳ 明朝"/>
      <family val="1"/>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05">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33" fillId="25" borderId="0" xfId="0" applyFont="1" applyFill="1" applyAlignment="1" applyProtection="1">
      <alignment horizontal="center" vertical="center" shrinkToFit="1"/>
      <protection locked="0"/>
    </xf>
    <xf numFmtId="0" fontId="33" fillId="25"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10" fillId="0" borderId="18" xfId="0" applyFont="1" applyBorder="1" applyAlignment="1"/>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0" fontId="6" fillId="25" borderId="0" xfId="0" applyFont="1" applyFill="1" applyAlignment="1" applyProtection="1">
      <alignment horizontal="center" vertical="center"/>
      <protection locked="0"/>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180" fontId="6" fillId="25" borderId="0" xfId="0" applyNumberFormat="1" applyFont="1" applyFill="1" applyAlignment="1" applyProtection="1">
      <alignment horizontal="center" vertical="center" shrinkToFit="1"/>
      <protection locked="0"/>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25" borderId="21" xfId="0" applyFont="1" applyFill="1" applyBorder="1" applyAlignment="1" applyProtection="1">
      <alignment vertical="center" shrinkToFit="1"/>
      <protection locked="0"/>
    </xf>
    <xf numFmtId="0" fontId="62" fillId="25" borderId="21" xfId="0" applyFont="1" applyFill="1" applyBorder="1" applyAlignment="1">
      <alignment horizontal="left" vertical="center" wrapText="1"/>
    </xf>
    <xf numFmtId="0" fontId="6" fillId="0" borderId="0" xfId="0" applyFont="1" applyAlignment="1" applyProtection="1">
      <alignment horizontal="left" vertical="center" shrinkToFit="1"/>
      <protection locked="0"/>
    </xf>
    <xf numFmtId="0" fontId="6" fillId="25" borderId="0" xfId="0" applyFont="1" applyFill="1" applyAlignment="1" applyProtection="1">
      <alignment horizontal="right" vertical="center" shrinkToFit="1"/>
      <protection locked="0"/>
    </xf>
    <xf numFmtId="0" fontId="6" fillId="25" borderId="13" xfId="0" applyFont="1" applyFill="1" applyBorder="1" applyAlignment="1">
      <alignment horizontal="left" vertical="center"/>
    </xf>
    <xf numFmtId="0" fontId="6" fillId="25" borderId="21" xfId="0" applyFont="1" applyFill="1" applyBorder="1" applyAlignment="1">
      <alignment horizontal="left" vertical="center"/>
    </xf>
    <xf numFmtId="0" fontId="6" fillId="25" borderId="14" xfId="0" applyFont="1" applyFill="1" applyBorder="1" applyAlignment="1">
      <alignment horizontal="left" vertical="center"/>
    </xf>
    <xf numFmtId="0" fontId="6" fillId="25" borderId="15" xfId="0" applyFont="1" applyFill="1" applyBorder="1" applyAlignment="1">
      <alignment horizontal="left" vertical="center"/>
    </xf>
    <xf numFmtId="0" fontId="6" fillId="25" borderId="11" xfId="0" applyFont="1" applyFill="1" applyBorder="1" applyAlignment="1">
      <alignment horizontal="left" vertical="center"/>
    </xf>
    <xf numFmtId="0" fontId="6" fillId="25" borderId="16" xfId="0" applyFont="1" applyFill="1" applyBorder="1" applyAlignment="1">
      <alignment horizontal="left" vertical="center"/>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2" xfId="0" applyFont="1" applyFill="1" applyBorder="1" applyAlignment="1">
      <alignment horizontal="center" vertical="center" shrinkToFit="1"/>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0" fontId="6" fillId="25" borderId="12" xfId="0" applyFont="1" applyFill="1" applyBorder="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center" vertical="center"/>
    </xf>
    <xf numFmtId="0" fontId="6" fillId="25" borderId="0" xfId="0" applyFont="1" applyFill="1" applyAlignment="1">
      <alignment horizontal="left"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180" fontId="6"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180" fontId="6" fillId="25" borderId="0" xfId="0" applyNumberFormat="1" applyFont="1" applyFill="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left" vertical="center" shrinkToFit="1"/>
    </xf>
    <xf numFmtId="0" fontId="40" fillId="0" borderId="0" xfId="0" applyFont="1" applyAlignment="1">
      <alignment horizontal="center" vertical="center"/>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49" fontId="12" fillId="25" borderId="0" xfId="0" applyNumberFormat="1" applyFont="1" applyFill="1" applyAlignment="1" applyProtection="1">
      <alignment horizontal="left" vertical="center"/>
      <protection locked="0"/>
    </xf>
    <xf numFmtId="49" fontId="12" fillId="0" borderId="0" xfId="0" applyNumberFormat="1" applyFont="1" applyAlignment="1" applyProtection="1">
      <alignment horizontal="left" vertical="center"/>
      <protection locked="0"/>
    </xf>
    <xf numFmtId="0" fontId="12" fillId="0" borderId="0" xfId="0" applyFont="1" applyAlignment="1" applyProtection="1">
      <alignment horizontal="left" shrinkToFit="1"/>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180" fontId="6" fillId="0" borderId="0" xfId="0" applyNumberFormat="1" applyFont="1" applyAlignment="1" applyProtection="1">
      <alignment horizontal="center" vertical="center" shrinkToFit="1"/>
      <protection locked="0"/>
    </xf>
    <xf numFmtId="0" fontId="4" fillId="25" borderId="0" xfId="0" applyFont="1" applyFill="1" applyAlignment="1">
      <alignment horizontal="center" vertical="center"/>
    </xf>
    <xf numFmtId="49" fontId="6" fillId="0" borderId="0" xfId="0" applyNumberFormat="1" applyFont="1" applyAlignment="1" applyProtection="1">
      <alignment horizontal="left" vertical="center" shrinkToFit="1"/>
      <protection locked="0"/>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5"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1" xfId="0" applyFont="1" applyBorder="1" applyAlignment="1" applyProtection="1">
      <alignment horizontal="center" vertical="center"/>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12" fillId="25" borderId="0" xfId="0" applyFont="1" applyFill="1" applyAlignment="1" applyProtection="1">
      <alignment horizontal="left" shrinkToFit="1"/>
      <protection locked="0"/>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41"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6" fillId="25" borderId="11" xfId="0" applyFont="1" applyFill="1" applyBorder="1" applyAlignment="1">
      <alignment horizontal="center" vertical="center"/>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6" fillId="25" borderId="0" xfId="0" applyFont="1" applyFill="1" applyAlignment="1">
      <alignment horizontal="left" vertical="distributed"/>
    </xf>
    <xf numFmtId="0" fontId="44" fillId="0" borderId="0" xfId="0" applyFont="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21" xfId="0" quotePrefix="1" applyFont="1" applyFill="1" applyBorder="1" applyAlignment="1">
      <alignment horizontal="left" vertical="distributed"/>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14" xfId="0" applyFont="1" applyBorder="1" applyAlignment="1">
      <alignment horizontal="center" vertical="center"/>
    </xf>
    <xf numFmtId="0" fontId="51" fillId="0" borderId="0" xfId="0" applyFont="1" applyAlignment="1">
      <alignment horizontal="left" vertical="center"/>
    </xf>
    <xf numFmtId="0" fontId="51" fillId="0" borderId="0" xfId="0" applyFont="1" applyAlignment="1">
      <alignment horizontal="center"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11</xdr:row>
      <xdr:rowOff>128587</xdr:rowOff>
    </xdr:from>
    <xdr:to>
      <xdr:col>85</xdr:col>
      <xdr:colOff>147637</xdr:colOff>
      <xdr:row>16</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05"/>
  <sheetViews>
    <sheetView showZeros="0" tabSelected="1" view="pageBreakPreview" zoomScaleNormal="100" zoomScaleSheetLayoutView="100" workbookViewId="0">
      <selection activeCell="BD18" sqref="BD18:BF18"/>
    </sheetView>
  </sheetViews>
  <sheetFormatPr defaultRowHeight="15" customHeight="1"/>
  <cols>
    <col min="1" max="1" width="3.125" customWidth="1"/>
    <col min="2" max="43" width="1.125" style="3" customWidth="1"/>
    <col min="44" max="79" width="1.125" customWidth="1"/>
    <col min="80" max="80" width="2.125" customWidth="1"/>
    <col min="81" max="81" width="9" style="118" customWidth="1"/>
    <col min="82" max="82" width="13.25" customWidth="1"/>
    <col min="83" max="86" width="9" customWidth="1"/>
    <col min="87" max="87" width="18.75" style="186" customWidth="1"/>
    <col min="88" max="90" width="9" customWidth="1"/>
  </cols>
  <sheetData>
    <row r="1" spans="1:87" s="1" customFormat="1" ht="15" customHeight="1">
      <c r="A1" s="157" t="s">
        <v>855</v>
      </c>
      <c r="B1" s="24"/>
      <c r="C1" s="24" t="s">
        <v>1223</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8"/>
      <c r="CI1" s="123"/>
    </row>
    <row r="2" spans="1:87" ht="50.1" customHeight="1">
      <c r="A2" s="157" t="s">
        <v>855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87" ht="17.100000000000001" customHeight="1">
      <c r="A3" s="157" t="s">
        <v>855</v>
      </c>
      <c r="B3" s="259" t="s">
        <v>1224</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row>
    <row r="4" spans="1:87" s="1" customFormat="1" ht="17.100000000000001" customHeight="1">
      <c r="A4" s="157" t="s">
        <v>855</v>
      </c>
      <c r="B4" s="285" t="s">
        <v>1225</v>
      </c>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C4" s="118"/>
      <c r="CI4" s="123"/>
    </row>
    <row r="5" spans="1:87" s="1" customFormat="1" ht="17.100000000000001" customHeight="1">
      <c r="A5" s="157" t="s">
        <v>855</v>
      </c>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C5" s="118"/>
      <c r="CI5" s="123"/>
    </row>
    <row r="6" spans="1:87" s="1" customFormat="1" ht="17.100000000000001" customHeight="1">
      <c r="A6" s="157" t="s">
        <v>855</v>
      </c>
      <c r="B6" s="259" t="s">
        <v>0</v>
      </c>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C6" s="118"/>
      <c r="CI6" s="123"/>
    </row>
    <row r="7" spans="1:87" s="1" customFormat="1" ht="17.100000000000001" customHeight="1">
      <c r="A7" s="157" t="s">
        <v>855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8"/>
      <c r="CI7" s="123"/>
    </row>
    <row r="8" spans="1:87" s="1" customFormat="1" ht="17.100000000000001" customHeight="1">
      <c r="A8" s="157" t="s">
        <v>855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8"/>
      <c r="CI8" s="123"/>
    </row>
    <row r="9" spans="1:87" s="1" customFormat="1" ht="17.100000000000001" customHeight="1">
      <c r="A9" s="157" t="s">
        <v>855</v>
      </c>
      <c r="B9" s="24"/>
      <c r="C9" s="24"/>
      <c r="D9" s="24" t="s">
        <v>1226</v>
      </c>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8"/>
      <c r="CI9" s="123"/>
    </row>
    <row r="10" spans="1:87" s="1" customFormat="1" ht="10.15" customHeight="1">
      <c r="A10" s="157" t="s">
        <v>855</v>
      </c>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8"/>
      <c r="CI10" s="123"/>
    </row>
    <row r="11" spans="1:87" s="1" customFormat="1" ht="10.15" customHeight="1">
      <c r="A11" s="157" t="s">
        <v>855</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8"/>
      <c r="CI11" s="123"/>
    </row>
    <row r="12" spans="1:87" s="1" customFormat="1" ht="10.15" customHeight="1">
      <c r="A12" s="157" t="s">
        <v>855</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8"/>
      <c r="CI12" s="123"/>
    </row>
    <row r="13" spans="1:87" s="1" customFormat="1" ht="17.100000000000001" customHeight="1">
      <c r="A13" s="157" t="s">
        <v>855</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8"/>
      <c r="CI13" s="123"/>
    </row>
    <row r="14" spans="1:87" s="2" customFormat="1" ht="17.100000000000001" customHeight="1">
      <c r="A14" s="157" t="s">
        <v>855</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1"/>
      <c r="CC14" s="118"/>
      <c r="CI14" s="156"/>
    </row>
    <row r="15" spans="1:87" s="2" customFormat="1" ht="17.100000000000001" customHeight="1">
      <c r="A15" s="157" t="s">
        <v>855</v>
      </c>
      <c r="B15" s="24"/>
      <c r="C15" s="24" t="s">
        <v>1227</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1"/>
      <c r="CC15" s="118"/>
      <c r="CI15" s="156"/>
    </row>
    <row r="16" spans="1:87" s="2" customFormat="1" ht="17.100000000000001" customHeight="1">
      <c r="A16" s="157" t="s">
        <v>855</v>
      </c>
      <c r="B16" s="24"/>
      <c r="C16" s="24" t="s">
        <v>1228</v>
      </c>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8"/>
      <c r="CI16" s="156"/>
    </row>
    <row r="17" spans="1:87" s="2" customFormat="1" ht="17.100000000000001" customHeight="1">
      <c r="A17" s="157" t="s">
        <v>855</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1"/>
      <c r="CC17" s="118"/>
      <c r="CI17" s="156"/>
    </row>
    <row r="18" spans="1:87" s="2" customFormat="1" ht="17.100000000000001" customHeight="1">
      <c r="A18" s="157" t="s">
        <v>855</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59" t="s">
        <v>561</v>
      </c>
      <c r="BA18" s="261"/>
      <c r="BB18" s="261"/>
      <c r="BC18" s="261"/>
      <c r="BD18" s="262"/>
      <c r="BE18" s="263"/>
      <c r="BF18" s="263"/>
      <c r="BG18" s="259" t="s">
        <v>2</v>
      </c>
      <c r="BH18" s="259"/>
      <c r="BI18" s="259"/>
      <c r="BJ18" s="262"/>
      <c r="BK18" s="262"/>
      <c r="BL18" s="262"/>
      <c r="BM18" s="259" t="s">
        <v>3</v>
      </c>
      <c r="BN18" s="259"/>
      <c r="BO18" s="259"/>
      <c r="BP18" s="262"/>
      <c r="BQ18" s="262"/>
      <c r="BR18" s="262"/>
      <c r="BS18" s="259" t="s">
        <v>4</v>
      </c>
      <c r="BT18" s="259"/>
      <c r="BU18" s="259"/>
      <c r="BV18" s="24"/>
      <c r="BW18" s="24"/>
      <c r="BX18" s="24"/>
      <c r="BY18" s="24"/>
      <c r="BZ18" s="24"/>
      <c r="CA18" s="24"/>
      <c r="CB18" s="1"/>
      <c r="CC18" s="118"/>
      <c r="CI18" s="156"/>
    </row>
    <row r="19" spans="1:87" s="2" customFormat="1" ht="17.100000000000001" customHeight="1">
      <c r="A19" s="157" t="s">
        <v>855</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7"/>
      <c r="CC19" s="118"/>
      <c r="CI19" s="156"/>
    </row>
    <row r="20" spans="1:87" s="2" customFormat="1" ht="17.100000000000001" customHeight="1">
      <c r="A20" s="157" t="s">
        <v>855</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90"/>
      <c r="CC20" s="219"/>
      <c r="CD20" s="89"/>
      <c r="CE20" s="89"/>
      <c r="CF20" s="89"/>
      <c r="CG20" s="89"/>
      <c r="CH20" s="89"/>
      <c r="CI20" s="187"/>
    </row>
    <row r="21" spans="1:87" s="2" customFormat="1" ht="17.100000000000001" customHeight="1">
      <c r="A21" s="157" t="s">
        <v>855</v>
      </c>
      <c r="B21" s="24"/>
      <c r="C21" s="24"/>
      <c r="D21" s="24"/>
      <c r="E21" s="24"/>
      <c r="F21" s="24"/>
      <c r="G21" s="24"/>
      <c r="H21" s="24"/>
      <c r="I21" s="24"/>
      <c r="J21" s="24"/>
      <c r="K21" s="24"/>
      <c r="L21" s="24"/>
      <c r="M21" s="24"/>
      <c r="N21" s="24"/>
      <c r="O21" s="24"/>
      <c r="P21" s="24"/>
      <c r="Q21" s="24"/>
      <c r="R21" s="24"/>
      <c r="S21" s="24"/>
      <c r="T21" s="24"/>
      <c r="U21" s="24"/>
      <c r="V21" s="24"/>
      <c r="W21" s="24"/>
      <c r="X21" s="258" t="s">
        <v>1229</v>
      </c>
      <c r="Y21" s="258"/>
      <c r="Z21" s="258"/>
      <c r="AA21" s="258"/>
      <c r="AB21" s="258"/>
      <c r="AC21" s="258"/>
      <c r="AD21" s="258"/>
      <c r="AE21" s="258"/>
      <c r="AF21" s="258"/>
      <c r="AG21" s="258"/>
      <c r="AH21" s="258"/>
      <c r="AI21" s="258"/>
      <c r="AJ21" s="258"/>
      <c r="AK21" s="258"/>
      <c r="AL21" s="258"/>
      <c r="AM21" s="258"/>
      <c r="AN21" s="258"/>
      <c r="AO21" s="258"/>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4"/>
      <c r="BV21" s="24"/>
      <c r="BW21" s="24"/>
      <c r="BX21" s="24"/>
      <c r="BY21" s="24"/>
      <c r="BZ21" s="24"/>
      <c r="CA21" s="24"/>
      <c r="CB21" s="1" t="s">
        <v>1236</v>
      </c>
      <c r="CC21" s="118"/>
      <c r="CI21" s="156"/>
    </row>
    <row r="22" spans="1:87" s="2" customFormat="1" ht="17.100000000000001" customHeight="1">
      <c r="A22" s="157" t="s">
        <v>855</v>
      </c>
      <c r="B22" s="24"/>
      <c r="C22" s="24"/>
      <c r="D22" s="24"/>
      <c r="E22" s="24"/>
      <c r="F22" s="24"/>
      <c r="G22" s="24"/>
      <c r="H22" s="24"/>
      <c r="I22" s="24"/>
      <c r="J22" s="24"/>
      <c r="K22" s="24"/>
      <c r="L22" s="24"/>
      <c r="M22" s="24"/>
      <c r="N22" s="24"/>
      <c r="O22" s="24"/>
      <c r="P22" s="24"/>
      <c r="Q22" s="24"/>
      <c r="R22" s="24"/>
      <c r="S22" s="24"/>
      <c r="T22" s="24"/>
      <c r="U22" s="24"/>
      <c r="V22" s="24"/>
      <c r="W22" s="24"/>
      <c r="X22" s="258"/>
      <c r="Y22" s="258"/>
      <c r="Z22" s="258"/>
      <c r="AA22" s="258"/>
      <c r="AB22" s="258"/>
      <c r="AC22" s="258"/>
      <c r="AD22" s="258"/>
      <c r="AE22" s="258"/>
      <c r="AF22" s="258"/>
      <c r="AG22" s="258"/>
      <c r="AH22" s="258"/>
      <c r="AI22" s="258"/>
      <c r="AJ22" s="258"/>
      <c r="AK22" s="258"/>
      <c r="AL22" s="258"/>
      <c r="AM22" s="258"/>
      <c r="AN22" s="258"/>
      <c r="AO22" s="258"/>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65"/>
      <c r="BV22" s="259"/>
      <c r="BW22" s="259"/>
      <c r="BX22" s="24"/>
      <c r="BY22" s="24"/>
      <c r="BZ22" s="24"/>
      <c r="CA22" s="24"/>
      <c r="CB22" s="1"/>
      <c r="CC22" s="118"/>
      <c r="CI22" s="156"/>
    </row>
    <row r="23" spans="1:87" s="2" customFormat="1" ht="17.100000000000001" customHeight="1">
      <c r="A23" s="157" t="s">
        <v>855</v>
      </c>
      <c r="B23" s="24"/>
      <c r="C23" s="24"/>
      <c r="D23" s="24"/>
      <c r="E23" s="24"/>
      <c r="F23" s="24"/>
      <c r="G23" s="24"/>
      <c r="H23" s="24"/>
      <c r="I23" s="24"/>
      <c r="J23" s="24"/>
      <c r="K23" s="24"/>
      <c r="L23" s="24"/>
      <c r="M23" s="24"/>
      <c r="N23" s="24"/>
      <c r="O23" s="24"/>
      <c r="P23" s="24"/>
      <c r="Q23" s="24"/>
      <c r="R23" s="24"/>
      <c r="S23" s="24"/>
      <c r="T23" s="24"/>
      <c r="U23" s="24"/>
      <c r="V23" s="24"/>
      <c r="W23" s="24"/>
      <c r="X23" s="64"/>
      <c r="Y23" s="64"/>
      <c r="Z23" s="64"/>
      <c r="AA23" s="64"/>
      <c r="AB23" s="64"/>
      <c r="AC23" s="64"/>
      <c r="AD23" s="64"/>
      <c r="AE23" s="64"/>
      <c r="AF23" s="64"/>
      <c r="AG23" s="64"/>
      <c r="AH23" s="64"/>
      <c r="AI23" s="64"/>
      <c r="AJ23" s="64"/>
      <c r="AK23" s="64"/>
      <c r="AL23" s="64"/>
      <c r="AM23" s="64"/>
      <c r="AN23" s="64"/>
      <c r="AO23" s="64"/>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65"/>
      <c r="BV23" s="259"/>
      <c r="BW23" s="259"/>
      <c r="BX23" s="24"/>
      <c r="BY23" s="24"/>
      <c r="BZ23" s="24"/>
      <c r="CA23" s="24"/>
      <c r="CB23" s="1"/>
      <c r="CC23" s="118"/>
      <c r="CI23" s="156"/>
    </row>
    <row r="24" spans="1:87" s="2" customFormat="1" ht="17.100000000000001" customHeight="1">
      <c r="A24" s="157" t="s">
        <v>855</v>
      </c>
      <c r="B24" s="24"/>
      <c r="C24" s="24"/>
      <c r="D24" s="24"/>
      <c r="E24" s="24"/>
      <c r="F24" s="24"/>
      <c r="G24" s="24"/>
      <c r="H24" s="24"/>
      <c r="I24" s="24"/>
      <c r="J24" s="24"/>
      <c r="K24" s="24"/>
      <c r="L24" s="24"/>
      <c r="M24" s="24"/>
      <c r="N24" s="24"/>
      <c r="O24" s="24"/>
      <c r="P24" s="24"/>
      <c r="Q24" s="24"/>
      <c r="R24" s="24"/>
      <c r="S24" s="24"/>
      <c r="T24" s="24"/>
      <c r="U24" s="24"/>
      <c r="V24" s="24"/>
      <c r="W24" s="24"/>
      <c r="X24" s="64"/>
      <c r="Y24" s="64"/>
      <c r="Z24" s="64"/>
      <c r="AA24" s="64"/>
      <c r="AB24" s="64"/>
      <c r="AC24" s="64"/>
      <c r="AD24" s="64"/>
      <c r="AE24" s="64"/>
      <c r="AF24" s="64"/>
      <c r="AG24" s="64"/>
      <c r="AH24" s="64"/>
      <c r="AI24" s="64"/>
      <c r="AJ24" s="64"/>
      <c r="AK24" s="64"/>
      <c r="AL24" s="64"/>
      <c r="AM24" s="64"/>
      <c r="AN24" s="64"/>
      <c r="AO24" s="64"/>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65"/>
      <c r="BV24" s="259"/>
      <c r="BW24" s="259"/>
      <c r="BX24" s="24"/>
      <c r="BY24" s="24"/>
      <c r="BZ24" s="24"/>
      <c r="CA24" s="24"/>
      <c r="CB24" s="1"/>
      <c r="CC24" s="118"/>
      <c r="CI24" s="156"/>
    </row>
    <row r="25" spans="1:87" s="2" customFormat="1" ht="17.100000000000001" customHeight="1">
      <c r="A25" s="157" t="s">
        <v>855</v>
      </c>
      <c r="B25" s="24"/>
      <c r="C25" s="24"/>
      <c r="D25" s="24"/>
      <c r="E25" s="24"/>
      <c r="F25" s="24"/>
      <c r="G25" s="24"/>
      <c r="H25" s="24"/>
      <c r="I25" s="24"/>
      <c r="J25" s="24"/>
      <c r="K25" s="24"/>
      <c r="L25" s="24"/>
      <c r="M25" s="24"/>
      <c r="N25" s="24"/>
      <c r="O25" s="24"/>
      <c r="P25" s="24"/>
      <c r="Q25" s="24"/>
      <c r="R25" s="24"/>
      <c r="S25" s="24"/>
      <c r="T25" s="24"/>
      <c r="U25" s="24"/>
      <c r="V25" s="24"/>
      <c r="W25" s="24"/>
      <c r="X25" s="64"/>
      <c r="Y25" s="64"/>
      <c r="Z25" s="64"/>
      <c r="AA25" s="64"/>
      <c r="AB25" s="64"/>
      <c r="AC25" s="64"/>
      <c r="AD25" s="64"/>
      <c r="AE25" s="64"/>
      <c r="AF25" s="64"/>
      <c r="AG25" s="64"/>
      <c r="AH25" s="64"/>
      <c r="AI25" s="64"/>
      <c r="AJ25" s="64"/>
      <c r="AK25" s="64"/>
      <c r="AL25" s="64"/>
      <c r="AM25" s="64"/>
      <c r="AN25" s="64"/>
      <c r="AO25" s="64"/>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65"/>
      <c r="BV25" s="259"/>
      <c r="BW25" s="259"/>
      <c r="BX25" s="24"/>
      <c r="BY25" s="24"/>
      <c r="BZ25" s="24"/>
      <c r="CA25" s="24"/>
      <c r="CB25" s="1"/>
      <c r="CC25" s="118"/>
      <c r="CI25" s="156"/>
    </row>
    <row r="26" spans="1:87" s="2" customFormat="1" ht="17.100000000000001" customHeight="1">
      <c r="A26" s="157" t="s">
        <v>855</v>
      </c>
      <c r="B26" s="24"/>
      <c r="C26" s="24"/>
      <c r="D26" s="24"/>
      <c r="E26" s="24"/>
      <c r="F26" s="24"/>
      <c r="G26" s="24"/>
      <c r="H26" s="24"/>
      <c r="I26" s="24"/>
      <c r="J26" s="24"/>
      <c r="K26" s="24"/>
      <c r="L26" s="24"/>
      <c r="M26" s="24"/>
      <c r="N26" s="24"/>
      <c r="O26" s="24"/>
      <c r="P26" s="24"/>
      <c r="Q26" s="24"/>
      <c r="R26" s="24"/>
      <c r="S26" s="24"/>
      <c r="T26" s="24"/>
      <c r="U26" s="24"/>
      <c r="V26" s="24"/>
      <c r="W26" s="24"/>
      <c r="X26" s="258" t="s">
        <v>5</v>
      </c>
      <c r="Y26" s="258"/>
      <c r="Z26" s="258"/>
      <c r="AA26" s="258"/>
      <c r="AB26" s="258"/>
      <c r="AC26" s="258"/>
      <c r="AD26" s="258"/>
      <c r="AE26" s="258"/>
      <c r="AF26" s="258"/>
      <c r="AG26" s="258"/>
      <c r="AH26" s="258"/>
      <c r="AI26" s="258"/>
      <c r="AJ26" s="258"/>
      <c r="AK26" s="258"/>
      <c r="AL26" s="258"/>
      <c r="AM26" s="258"/>
      <c r="AN26" s="258"/>
      <c r="AO26" s="258"/>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65"/>
      <c r="BV26" s="259"/>
      <c r="BW26" s="259"/>
      <c r="BX26" s="24"/>
      <c r="BY26" s="24"/>
      <c r="BZ26" s="24"/>
      <c r="CA26" s="24"/>
      <c r="CB26" s="1" t="s">
        <v>1111</v>
      </c>
      <c r="CC26" s="118"/>
      <c r="CI26" s="156"/>
    </row>
    <row r="27" spans="1:87" s="2" customFormat="1" ht="17.100000000000001" customHeight="1">
      <c r="A27" s="157" t="s">
        <v>855</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60"/>
      <c r="AI27" s="260"/>
      <c r="AJ27" s="260"/>
      <c r="AK27" s="260"/>
      <c r="AL27" s="260"/>
      <c r="AM27" s="260"/>
      <c r="AN27" s="260"/>
      <c r="AO27" s="260"/>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4"/>
      <c r="BV27" s="24"/>
      <c r="BW27" s="24"/>
      <c r="BX27" s="65"/>
      <c r="BY27" s="65"/>
      <c r="BZ27" s="65"/>
      <c r="CA27" s="24"/>
      <c r="CB27" s="1" t="s">
        <v>1110</v>
      </c>
      <c r="CC27" s="118"/>
      <c r="CI27" s="156"/>
    </row>
    <row r="28" spans="1:87" s="2" customFormat="1" ht="17.100000000000001" customHeight="1">
      <c r="A28" s="157" t="s">
        <v>855</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4"/>
      <c r="BV28" s="24"/>
      <c r="BW28" s="24"/>
      <c r="BX28" s="65"/>
      <c r="BY28" s="65"/>
      <c r="BZ28" s="65"/>
      <c r="CA28" s="24"/>
      <c r="CB28" s="1"/>
      <c r="CC28" s="118"/>
      <c r="CI28" s="156"/>
    </row>
    <row r="29" spans="1:87" s="2" customFormat="1" ht="17.100000000000001" customHeight="1">
      <c r="A29" s="157" t="s">
        <v>855</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65"/>
      <c r="BV29" s="24"/>
      <c r="BW29" s="24"/>
      <c r="BX29" s="24"/>
      <c r="BY29" s="24"/>
      <c r="BZ29" s="24"/>
      <c r="CA29" s="24"/>
      <c r="CB29" s="1"/>
      <c r="CC29" s="118"/>
      <c r="CI29" s="156"/>
    </row>
    <row r="30" spans="1:87" s="2" customFormat="1" ht="17.100000000000001" customHeight="1">
      <c r="A30" s="157" t="s">
        <v>855</v>
      </c>
      <c r="B30" s="24"/>
      <c r="C30" s="24"/>
      <c r="D30" s="24"/>
      <c r="E30" s="24"/>
      <c r="F30" s="260" t="s">
        <v>1235</v>
      </c>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1"/>
      <c r="CC30" s="118"/>
      <c r="CI30" s="156"/>
    </row>
    <row r="31" spans="1:87" s="2" customFormat="1" ht="17.100000000000001" customHeight="1">
      <c r="A31" s="157" t="s">
        <v>855</v>
      </c>
      <c r="B31" s="24"/>
      <c r="C31" s="24"/>
      <c r="D31" s="24"/>
      <c r="E31" s="24"/>
      <c r="F31" s="260" t="s">
        <v>1230</v>
      </c>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1"/>
      <c r="CC31" s="118"/>
      <c r="CI31" s="156"/>
    </row>
    <row r="32" spans="1:87" s="2" customFormat="1" ht="17.100000000000001" customHeight="1">
      <c r="A32" s="157" t="s">
        <v>855</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1"/>
      <c r="CC32" s="118"/>
      <c r="CI32" s="156"/>
    </row>
    <row r="33" spans="1:87" s="2" customFormat="1" ht="17.100000000000001" customHeight="1">
      <c r="A33" s="157" t="s">
        <v>855</v>
      </c>
      <c r="B33" s="235" t="s">
        <v>1231</v>
      </c>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c r="AA33" s="236"/>
      <c r="AB33" s="236"/>
      <c r="AC33" s="236"/>
      <c r="AD33" s="236"/>
      <c r="AE33" s="236"/>
      <c r="AF33" s="236"/>
      <c r="AG33" s="236"/>
      <c r="AH33" s="236"/>
      <c r="AI33" s="236"/>
      <c r="AJ33" s="236"/>
      <c r="AK33" s="236"/>
      <c r="AL33" s="236"/>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7"/>
      <c r="CB33" s="1"/>
      <c r="CC33" s="118"/>
      <c r="CI33" s="156"/>
    </row>
    <row r="34" spans="1:87" s="2" customFormat="1" ht="17.100000000000001" customHeight="1">
      <c r="A34" s="157" t="s">
        <v>855</v>
      </c>
      <c r="B34" s="238"/>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40"/>
      <c r="CB34" s="1"/>
      <c r="CC34" s="118"/>
      <c r="CI34" s="156"/>
    </row>
    <row r="35" spans="1:87" s="2" customFormat="1" ht="17.100000000000001" customHeight="1">
      <c r="A35" s="157" t="s">
        <v>855</v>
      </c>
      <c r="B35" s="235" t="s">
        <v>6</v>
      </c>
      <c r="C35" s="236"/>
      <c r="D35" s="236"/>
      <c r="E35" s="236"/>
      <c r="F35" s="236"/>
      <c r="G35" s="236"/>
      <c r="H35" s="236"/>
      <c r="I35" s="236"/>
      <c r="J35" s="236"/>
      <c r="K35" s="236"/>
      <c r="L35" s="236"/>
      <c r="M35" s="236"/>
      <c r="N35" s="236"/>
      <c r="O35" s="236"/>
      <c r="P35" s="236"/>
      <c r="Q35" s="236"/>
      <c r="R35" s="236"/>
      <c r="S35" s="236"/>
      <c r="T35" s="236"/>
      <c r="U35" s="236"/>
      <c r="V35" s="236"/>
      <c r="W35" s="236"/>
      <c r="X35" s="237"/>
      <c r="Y35" s="235" t="s">
        <v>7</v>
      </c>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5" t="s">
        <v>8</v>
      </c>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c r="BU35" s="236"/>
      <c r="BV35" s="236"/>
      <c r="BW35" s="236"/>
      <c r="BX35" s="236"/>
      <c r="BY35" s="236"/>
      <c r="BZ35" s="236"/>
      <c r="CA35" s="237"/>
      <c r="CB35" s="1"/>
      <c r="CC35" s="118"/>
      <c r="CI35" s="156"/>
    </row>
    <row r="36" spans="1:87" s="2" customFormat="1" ht="17.100000000000001" customHeight="1">
      <c r="A36" s="157" t="s">
        <v>855</v>
      </c>
      <c r="B36" s="238"/>
      <c r="C36" s="239"/>
      <c r="D36" s="239"/>
      <c r="E36" s="239"/>
      <c r="F36" s="239"/>
      <c r="G36" s="239"/>
      <c r="H36" s="239"/>
      <c r="I36" s="239"/>
      <c r="J36" s="239"/>
      <c r="K36" s="239"/>
      <c r="L36" s="239"/>
      <c r="M36" s="239"/>
      <c r="N36" s="239"/>
      <c r="O36" s="239"/>
      <c r="P36" s="239"/>
      <c r="Q36" s="239"/>
      <c r="R36" s="239"/>
      <c r="S36" s="239"/>
      <c r="T36" s="239"/>
      <c r="U36" s="239"/>
      <c r="V36" s="239"/>
      <c r="W36" s="239"/>
      <c r="X36" s="240"/>
      <c r="Y36" s="238"/>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8"/>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40"/>
      <c r="CB36" s="1"/>
      <c r="CC36" s="118"/>
      <c r="CI36" s="156"/>
    </row>
    <row r="37" spans="1:87" s="2" customFormat="1" ht="17.100000000000001" customHeight="1">
      <c r="A37" s="157" t="s">
        <v>855</v>
      </c>
      <c r="B37" s="241"/>
      <c r="C37" s="242"/>
      <c r="D37" s="242"/>
      <c r="E37" s="242"/>
      <c r="F37" s="242"/>
      <c r="G37" s="242"/>
      <c r="H37" s="242"/>
      <c r="I37" s="242"/>
      <c r="J37" s="242"/>
      <c r="K37" s="242"/>
      <c r="L37" s="242"/>
      <c r="M37" s="242"/>
      <c r="N37" s="242"/>
      <c r="O37" s="242"/>
      <c r="P37" s="242"/>
      <c r="Q37" s="242"/>
      <c r="R37" s="242"/>
      <c r="S37" s="242"/>
      <c r="T37" s="242"/>
      <c r="U37" s="242"/>
      <c r="V37" s="242"/>
      <c r="W37" s="242"/>
      <c r="X37" s="243"/>
      <c r="Y37" s="241"/>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50" t="s">
        <v>1232</v>
      </c>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1"/>
      <c r="CC37" s="118"/>
      <c r="CI37" s="156"/>
    </row>
    <row r="38" spans="1:87" s="2" customFormat="1" ht="17.100000000000001" customHeight="1">
      <c r="A38" s="157" t="s">
        <v>855</v>
      </c>
      <c r="B38" s="244"/>
      <c r="C38" s="245"/>
      <c r="D38" s="245"/>
      <c r="E38" s="245"/>
      <c r="F38" s="245"/>
      <c r="G38" s="245"/>
      <c r="H38" s="245"/>
      <c r="I38" s="245"/>
      <c r="J38" s="245"/>
      <c r="K38" s="245"/>
      <c r="L38" s="245"/>
      <c r="M38" s="245"/>
      <c r="N38" s="245"/>
      <c r="O38" s="245"/>
      <c r="P38" s="245"/>
      <c r="Q38" s="245"/>
      <c r="R38" s="245"/>
      <c r="S38" s="245"/>
      <c r="T38" s="245"/>
      <c r="U38" s="245"/>
      <c r="V38" s="245"/>
      <c r="W38" s="245"/>
      <c r="X38" s="246"/>
      <c r="Y38" s="244"/>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1"/>
      <c r="CC38" s="118"/>
      <c r="CI38" s="156"/>
    </row>
    <row r="39" spans="1:87" s="2" customFormat="1" ht="17.100000000000001" customHeight="1">
      <c r="A39" s="157" t="s">
        <v>855</v>
      </c>
      <c r="B39" s="244"/>
      <c r="C39" s="245"/>
      <c r="D39" s="245"/>
      <c r="E39" s="245"/>
      <c r="F39" s="245"/>
      <c r="G39" s="245"/>
      <c r="H39" s="245"/>
      <c r="I39" s="245"/>
      <c r="J39" s="245"/>
      <c r="K39" s="245"/>
      <c r="L39" s="245"/>
      <c r="M39" s="245"/>
      <c r="N39" s="245"/>
      <c r="O39" s="245"/>
      <c r="P39" s="245"/>
      <c r="Q39" s="245"/>
      <c r="R39" s="245"/>
      <c r="S39" s="245"/>
      <c r="T39" s="245"/>
      <c r="U39" s="245"/>
      <c r="V39" s="245"/>
      <c r="W39" s="245"/>
      <c r="X39" s="246"/>
      <c r="Y39" s="244"/>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50" t="s">
        <v>1233</v>
      </c>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1"/>
      <c r="CC39" s="118"/>
      <c r="CI39" s="156"/>
    </row>
    <row r="40" spans="1:87" s="2" customFormat="1" ht="17.100000000000001" customHeight="1">
      <c r="A40" s="157" t="s">
        <v>855</v>
      </c>
      <c r="B40" s="247"/>
      <c r="C40" s="248"/>
      <c r="D40" s="248"/>
      <c r="E40" s="248"/>
      <c r="F40" s="248"/>
      <c r="G40" s="248"/>
      <c r="H40" s="248"/>
      <c r="I40" s="248"/>
      <c r="J40" s="248"/>
      <c r="K40" s="248"/>
      <c r="L40" s="248"/>
      <c r="M40" s="248"/>
      <c r="N40" s="248"/>
      <c r="O40" s="248"/>
      <c r="P40" s="248"/>
      <c r="Q40" s="248"/>
      <c r="R40" s="248"/>
      <c r="S40" s="248"/>
      <c r="T40" s="248"/>
      <c r="U40" s="248"/>
      <c r="V40" s="248"/>
      <c r="W40" s="248"/>
      <c r="X40" s="249"/>
      <c r="Y40" s="244"/>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1"/>
      <c r="CC40" s="118"/>
      <c r="CI40" s="156"/>
    </row>
    <row r="41" spans="1:87" s="2" customFormat="1" ht="17.100000000000001" customHeight="1">
      <c r="A41" s="157" t="s">
        <v>855</v>
      </c>
      <c r="B41" s="251" t="s">
        <v>588</v>
      </c>
      <c r="C41" s="252"/>
      <c r="D41" s="252"/>
      <c r="E41" s="252"/>
      <c r="F41" s="252"/>
      <c r="G41" s="252"/>
      <c r="H41" s="252"/>
      <c r="I41" s="252"/>
      <c r="J41" s="252"/>
      <c r="K41" s="252"/>
      <c r="L41" s="252"/>
      <c r="M41" s="252"/>
      <c r="N41" s="252"/>
      <c r="O41" s="252"/>
      <c r="P41" s="252"/>
      <c r="Q41" s="252"/>
      <c r="R41" s="252"/>
      <c r="S41" s="252"/>
      <c r="T41" s="252"/>
      <c r="U41" s="252"/>
      <c r="V41" s="252"/>
      <c r="W41" s="252"/>
      <c r="X41" s="253"/>
      <c r="Y41" s="244"/>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57" t="s">
        <v>588</v>
      </c>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1"/>
      <c r="CC41" s="118"/>
      <c r="CI41" s="156"/>
    </row>
    <row r="42" spans="1:87" s="2" customFormat="1" ht="17.100000000000001" customHeight="1">
      <c r="A42" s="157"/>
      <c r="B42" s="254"/>
      <c r="C42" s="255"/>
      <c r="D42" s="255"/>
      <c r="E42" s="255"/>
      <c r="F42" s="255"/>
      <c r="G42" s="255"/>
      <c r="H42" s="255"/>
      <c r="I42" s="255"/>
      <c r="J42" s="255"/>
      <c r="K42" s="255"/>
      <c r="L42" s="255"/>
      <c r="M42" s="255"/>
      <c r="N42" s="255"/>
      <c r="O42" s="255"/>
      <c r="P42" s="255"/>
      <c r="Q42" s="255"/>
      <c r="R42" s="255"/>
      <c r="S42" s="255"/>
      <c r="T42" s="255"/>
      <c r="U42" s="255"/>
      <c r="V42" s="255"/>
      <c r="W42" s="255"/>
      <c r="X42" s="256"/>
      <c r="Y42" s="247"/>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1"/>
      <c r="CC42" s="118"/>
      <c r="CI42" s="156"/>
    </row>
    <row r="43" spans="1:87" s="2" customFormat="1" ht="30" customHeight="1">
      <c r="A43" s="157" t="s">
        <v>855</v>
      </c>
      <c r="B43" s="24"/>
      <c r="C43" s="24"/>
      <c r="D43" s="232" t="s">
        <v>1234</v>
      </c>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1"/>
      <c r="CC43" s="118"/>
      <c r="CI43" s="156"/>
    </row>
    <row r="44" spans="1:87" s="2" customFormat="1" ht="15.95" customHeight="1">
      <c r="A44" s="157" t="s">
        <v>855</v>
      </c>
      <c r="B44" s="259" t="s">
        <v>9</v>
      </c>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1"/>
      <c r="CC44" s="118"/>
      <c r="CI44" s="156"/>
    </row>
    <row r="45" spans="1:87" s="2" customFormat="1" ht="14.1" customHeight="1">
      <c r="A45" s="157" t="s">
        <v>855</v>
      </c>
      <c r="B45" s="28"/>
      <c r="C45" s="28" t="s">
        <v>10</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8"/>
      <c r="CI45" s="156"/>
    </row>
    <row r="46" spans="1:87" s="2" customFormat="1" ht="4.5" customHeight="1">
      <c r="A46" s="157" t="s">
        <v>855</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8"/>
      <c r="CI46" s="156"/>
    </row>
    <row r="47" spans="1:87" s="2" customFormat="1" ht="15.95" customHeight="1">
      <c r="A47" s="157" t="s">
        <v>855</v>
      </c>
      <c r="B47" s="24" t="s">
        <v>594</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8"/>
      <c r="CI47" s="156"/>
    </row>
    <row r="48" spans="1:87" s="2" customFormat="1" ht="17.100000000000001" customHeight="1">
      <c r="A48" s="157" t="s">
        <v>855</v>
      </c>
      <c r="B48" s="24"/>
      <c r="C48" s="24" t="s">
        <v>12</v>
      </c>
      <c r="D48" s="24"/>
      <c r="E48" s="24"/>
      <c r="F48" s="24"/>
      <c r="G48" s="24"/>
      <c r="H48" s="24"/>
      <c r="I48" s="24"/>
      <c r="J48" s="24"/>
      <c r="K48" s="24"/>
      <c r="L48" s="24"/>
      <c r="M48" s="24"/>
      <c r="N48" s="24"/>
      <c r="O48" s="24"/>
      <c r="P48" s="24"/>
      <c r="Q48" s="24"/>
      <c r="R48" s="24"/>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1"/>
      <c r="CC48" s="118"/>
      <c r="CI48" s="156"/>
    </row>
    <row r="49" spans="1:87" s="2" customFormat="1" ht="17.100000000000001" customHeight="1">
      <c r="A49" s="157" t="s">
        <v>855</v>
      </c>
      <c r="B49" s="24"/>
      <c r="C49" s="24" t="s">
        <v>13</v>
      </c>
      <c r="D49" s="24"/>
      <c r="E49" s="24"/>
      <c r="F49" s="24"/>
      <c r="G49" s="24"/>
      <c r="H49" s="24"/>
      <c r="I49" s="24"/>
      <c r="J49" s="24"/>
      <c r="K49" s="24"/>
      <c r="L49" s="24"/>
      <c r="M49" s="24"/>
      <c r="N49" s="24"/>
      <c r="O49" s="24"/>
      <c r="P49" s="24"/>
      <c r="Q49" s="24"/>
      <c r="R49" s="24"/>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1"/>
      <c r="CC49" s="118"/>
      <c r="CI49" s="156"/>
    </row>
    <row r="50" spans="1:87" s="2" customFormat="1" ht="17.100000000000001" customHeight="1">
      <c r="A50" s="157" t="s">
        <v>855</v>
      </c>
      <c r="B50" s="24"/>
      <c r="C50" s="24" t="s">
        <v>14</v>
      </c>
      <c r="D50" s="24"/>
      <c r="E50" s="24"/>
      <c r="F50" s="24"/>
      <c r="G50" s="24"/>
      <c r="H50" s="24"/>
      <c r="I50" s="24"/>
      <c r="J50" s="24"/>
      <c r="K50" s="24"/>
      <c r="L50" s="24"/>
      <c r="M50" s="24"/>
      <c r="N50" s="24"/>
      <c r="O50" s="24"/>
      <c r="P50" s="24"/>
      <c r="Q50" s="24"/>
      <c r="R50" s="24"/>
      <c r="S50" s="259" t="s">
        <v>595</v>
      </c>
      <c r="T50" s="259"/>
      <c r="U50" s="259"/>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1"/>
      <c r="CC50" s="118"/>
      <c r="CI50" s="156"/>
    </row>
    <row r="51" spans="1:87" s="2" customFormat="1" ht="17.100000000000001" customHeight="1">
      <c r="A51" s="157" t="s">
        <v>855</v>
      </c>
      <c r="B51" s="24"/>
      <c r="C51" s="24" t="s">
        <v>15</v>
      </c>
      <c r="D51" s="24"/>
      <c r="E51" s="24"/>
      <c r="F51" s="24"/>
      <c r="G51" s="24"/>
      <c r="H51" s="24"/>
      <c r="I51" s="24"/>
      <c r="J51" s="24"/>
      <c r="K51" s="24"/>
      <c r="L51" s="24"/>
      <c r="M51" s="24"/>
      <c r="N51" s="24"/>
      <c r="O51" s="24"/>
      <c r="P51" s="24"/>
      <c r="Q51" s="24"/>
      <c r="R51" s="24"/>
      <c r="S51" s="233" t="s">
        <v>955</v>
      </c>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1"/>
      <c r="CC51" s="118"/>
      <c r="CI51" s="156"/>
    </row>
    <row r="52" spans="1:87" s="2" customFormat="1" ht="17.100000000000001" customHeight="1">
      <c r="A52" s="157" t="s">
        <v>855</v>
      </c>
      <c r="B52" s="24"/>
      <c r="C52" s="24" t="s">
        <v>16</v>
      </c>
      <c r="D52" s="24"/>
      <c r="E52" s="24"/>
      <c r="F52" s="24"/>
      <c r="G52" s="24"/>
      <c r="H52" s="24"/>
      <c r="I52" s="24"/>
      <c r="J52" s="24"/>
      <c r="K52" s="24"/>
      <c r="L52" s="24"/>
      <c r="M52" s="24"/>
      <c r="N52" s="24"/>
      <c r="O52" s="24"/>
      <c r="P52" s="24"/>
      <c r="Q52" s="24"/>
      <c r="R52" s="24"/>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1"/>
      <c r="CC52" s="118"/>
      <c r="CI52" s="156"/>
    </row>
    <row r="53" spans="1:87" s="2" customFormat="1" ht="4.5" customHeight="1">
      <c r="A53" s="157" t="s">
        <v>855</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20"/>
      <c r="CD53" s="4"/>
      <c r="CE53" s="4"/>
      <c r="CF53" s="4"/>
      <c r="CG53" s="4"/>
      <c r="CH53" s="4"/>
      <c r="CI53" s="132"/>
    </row>
    <row r="54" spans="1:87" s="2" customFormat="1" ht="5.0999999999999996" customHeight="1">
      <c r="A54" s="157" t="s">
        <v>855</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8"/>
      <c r="CI54" s="156"/>
    </row>
    <row r="55" spans="1:87" s="2" customFormat="1" ht="15.95" customHeight="1">
      <c r="A55" s="157" t="s">
        <v>855</v>
      </c>
      <c r="B55" s="24" t="s">
        <v>596</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8"/>
      <c r="CI55" s="156"/>
    </row>
    <row r="56" spans="1:87" s="2" customFormat="1" ht="17.100000000000001" customHeight="1">
      <c r="A56" s="157" t="s">
        <v>855</v>
      </c>
      <c r="B56" s="24"/>
      <c r="C56" s="24" t="s">
        <v>18</v>
      </c>
      <c r="D56" s="24"/>
      <c r="E56" s="24"/>
      <c r="F56" s="24"/>
      <c r="G56" s="24"/>
      <c r="H56" s="24"/>
      <c r="I56" s="24"/>
      <c r="J56" s="24"/>
      <c r="K56" s="24"/>
      <c r="L56" s="24"/>
      <c r="M56" s="24"/>
      <c r="N56" s="24"/>
      <c r="O56" s="24"/>
      <c r="P56" s="24"/>
      <c r="Q56" s="24"/>
      <c r="R56" s="24"/>
      <c r="S56" s="24"/>
      <c r="T56" s="24" t="s">
        <v>19</v>
      </c>
      <c r="U56" s="24"/>
      <c r="V56" s="233"/>
      <c r="W56" s="233"/>
      <c r="X56" s="233"/>
      <c r="Y56" s="233"/>
      <c r="Z56" s="65" t="s">
        <v>20</v>
      </c>
      <c r="AA56" s="24"/>
      <c r="AB56" s="24"/>
      <c r="AC56" s="24"/>
      <c r="AD56" s="24"/>
      <c r="AE56" s="24"/>
      <c r="AF56" s="24"/>
      <c r="AG56" s="24"/>
      <c r="AH56" s="24"/>
      <c r="AI56" s="24"/>
      <c r="AJ56" s="24" t="s">
        <v>19</v>
      </c>
      <c r="AK56" s="24"/>
      <c r="AL56" s="262"/>
      <c r="AM56" s="262"/>
      <c r="AN56" s="262"/>
      <c r="AO56" s="262"/>
      <c r="AP56" s="262"/>
      <c r="AQ56" s="262"/>
      <c r="AR56" s="262"/>
      <c r="AS56" s="262"/>
      <c r="AT56" s="262"/>
      <c r="AU56" s="262"/>
      <c r="AV56" s="262"/>
      <c r="AW56" s="262"/>
      <c r="AX56" s="65" t="s">
        <v>21</v>
      </c>
      <c r="AY56" s="24"/>
      <c r="AZ56" s="24"/>
      <c r="BA56" s="24"/>
      <c r="BB56" s="24"/>
      <c r="BC56" s="24"/>
      <c r="BD56" s="24"/>
      <c r="BE56" s="24"/>
      <c r="BF56" s="24"/>
      <c r="BG56" s="233"/>
      <c r="BH56" s="233"/>
      <c r="BI56" s="233"/>
      <c r="BJ56" s="233"/>
      <c r="BK56" s="233"/>
      <c r="BL56" s="233"/>
      <c r="BM56" s="233"/>
      <c r="BN56" s="233"/>
      <c r="BO56" s="233"/>
      <c r="BP56" s="233"/>
      <c r="BQ56" s="233"/>
      <c r="BR56" s="233"/>
      <c r="BS56" s="65" t="s">
        <v>22</v>
      </c>
      <c r="BT56" s="24"/>
      <c r="BU56" s="24"/>
      <c r="BV56" s="24"/>
      <c r="BW56" s="24"/>
      <c r="BX56" s="24"/>
      <c r="BY56" s="24"/>
      <c r="BZ56" s="24"/>
      <c r="CA56" s="24"/>
      <c r="CB56" s="118" t="s">
        <v>1166</v>
      </c>
      <c r="CC56" s="118"/>
      <c r="CI56" s="156"/>
    </row>
    <row r="57" spans="1:87" s="2" customFormat="1" ht="17.100000000000001" customHeight="1">
      <c r="A57" s="157" t="s">
        <v>855</v>
      </c>
      <c r="B57" s="24"/>
      <c r="C57" s="24" t="s">
        <v>13</v>
      </c>
      <c r="D57" s="24"/>
      <c r="E57" s="24"/>
      <c r="F57" s="24"/>
      <c r="G57" s="24"/>
      <c r="H57" s="24"/>
      <c r="I57" s="24"/>
      <c r="J57" s="24"/>
      <c r="K57" s="24"/>
      <c r="L57" s="24"/>
      <c r="M57" s="24"/>
      <c r="N57" s="24"/>
      <c r="O57" s="24"/>
      <c r="P57" s="24"/>
      <c r="Q57" s="24"/>
      <c r="R57" s="24"/>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1"/>
      <c r="CC57" s="118"/>
      <c r="CI57" s="156"/>
    </row>
    <row r="58" spans="1:87" s="2" customFormat="1" ht="17.100000000000001" customHeight="1">
      <c r="A58" s="157" t="s">
        <v>855</v>
      </c>
      <c r="B58" s="24"/>
      <c r="C58" s="24" t="s">
        <v>23</v>
      </c>
      <c r="D58" s="24"/>
      <c r="E58" s="24"/>
      <c r="F58" s="24"/>
      <c r="G58" s="24"/>
      <c r="H58" s="24"/>
      <c r="I58" s="24"/>
      <c r="J58" s="24"/>
      <c r="K58" s="24"/>
      <c r="L58" s="24"/>
      <c r="M58" s="24"/>
      <c r="N58" s="24"/>
      <c r="O58" s="24"/>
      <c r="P58" s="24"/>
      <c r="Q58" s="24"/>
      <c r="R58" s="24"/>
      <c r="S58" s="24"/>
      <c r="T58" s="24" t="s">
        <v>19</v>
      </c>
      <c r="U58" s="24"/>
      <c r="V58" s="233"/>
      <c r="W58" s="233"/>
      <c r="X58" s="233"/>
      <c r="Y58" s="233"/>
      <c r="Z58" s="65" t="s">
        <v>24</v>
      </c>
      <c r="AA58" s="24"/>
      <c r="AB58" s="24"/>
      <c r="AC58" s="24"/>
      <c r="AD58" s="24"/>
      <c r="AE58" s="24"/>
      <c r="AF58" s="24"/>
      <c r="AG58" s="24"/>
      <c r="AH58" s="24"/>
      <c r="AI58" s="24"/>
      <c r="AJ58" s="24" t="s">
        <v>19</v>
      </c>
      <c r="AK58" s="24"/>
      <c r="AL58" s="262"/>
      <c r="AM58" s="262"/>
      <c r="AN58" s="262"/>
      <c r="AO58" s="262"/>
      <c r="AP58" s="262"/>
      <c r="AQ58" s="262"/>
      <c r="AR58" s="262"/>
      <c r="AS58" s="262"/>
      <c r="AT58" s="262"/>
      <c r="AU58" s="24" t="s">
        <v>25</v>
      </c>
      <c r="AV58" s="24"/>
      <c r="AW58" s="24"/>
      <c r="AX58" s="24"/>
      <c r="AY58" s="65"/>
      <c r="AZ58" s="24"/>
      <c r="BA58" s="24"/>
      <c r="BB58" s="24"/>
      <c r="BC58" s="24"/>
      <c r="BD58" s="24"/>
      <c r="BE58" s="24"/>
      <c r="BF58" s="24"/>
      <c r="BG58" s="233"/>
      <c r="BH58" s="233"/>
      <c r="BI58" s="233"/>
      <c r="BJ58" s="233"/>
      <c r="BK58" s="233"/>
      <c r="BL58" s="233"/>
      <c r="BM58" s="233"/>
      <c r="BN58" s="233"/>
      <c r="BO58" s="233"/>
      <c r="BP58" s="233"/>
      <c r="BQ58" s="233"/>
      <c r="BR58" s="233"/>
      <c r="BS58" s="65" t="s">
        <v>22</v>
      </c>
      <c r="BT58" s="24"/>
      <c r="BU58" s="24"/>
      <c r="BV58" s="24"/>
      <c r="BW58" s="24"/>
      <c r="BX58" s="24"/>
      <c r="BY58" s="24"/>
      <c r="BZ58" s="24"/>
      <c r="CA58" s="24"/>
      <c r="CB58" s="1"/>
      <c r="CC58" s="118"/>
      <c r="CI58" s="156"/>
    </row>
    <row r="59" spans="1:87" s="2" customFormat="1" ht="17.100000000000001" customHeight="1">
      <c r="A59" s="157" t="s">
        <v>855</v>
      </c>
      <c r="B59" s="24"/>
      <c r="C59" s="24"/>
      <c r="D59" s="24"/>
      <c r="E59" s="24"/>
      <c r="F59" s="24"/>
      <c r="G59" s="24"/>
      <c r="H59" s="24"/>
      <c r="I59" s="24"/>
      <c r="J59" s="24"/>
      <c r="K59" s="24"/>
      <c r="L59" s="24"/>
      <c r="M59" s="24"/>
      <c r="N59" s="24"/>
      <c r="O59" s="24"/>
      <c r="P59" s="24"/>
      <c r="Q59" s="24"/>
      <c r="R59" s="24"/>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1"/>
      <c r="CC59" s="118"/>
      <c r="CI59" s="156"/>
    </row>
    <row r="60" spans="1:87" s="2" customFormat="1" ht="17.100000000000001" customHeight="1">
      <c r="A60" s="157" t="s">
        <v>855</v>
      </c>
      <c r="B60" s="24"/>
      <c r="C60" s="24" t="s">
        <v>28</v>
      </c>
      <c r="D60" s="24"/>
      <c r="E60" s="24"/>
      <c r="F60" s="24"/>
      <c r="G60" s="24"/>
      <c r="H60" s="24"/>
      <c r="I60" s="24"/>
      <c r="J60" s="24"/>
      <c r="K60" s="24"/>
      <c r="L60" s="24"/>
      <c r="M60" s="24"/>
      <c r="N60" s="24"/>
      <c r="O60" s="24"/>
      <c r="P60" s="24"/>
      <c r="Q60" s="24"/>
      <c r="R60" s="24"/>
      <c r="S60" s="259" t="s">
        <v>595</v>
      </c>
      <c r="T60" s="259"/>
      <c r="U60" s="259"/>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1"/>
      <c r="CC60" s="118"/>
      <c r="CI60" s="156"/>
    </row>
    <row r="61" spans="1:87" s="2" customFormat="1" ht="17.100000000000001" customHeight="1">
      <c r="A61" s="157" t="s">
        <v>855</v>
      </c>
      <c r="B61" s="24"/>
      <c r="C61" s="24" t="s">
        <v>29</v>
      </c>
      <c r="D61" s="24"/>
      <c r="E61" s="24"/>
      <c r="F61" s="24"/>
      <c r="G61" s="24"/>
      <c r="H61" s="24"/>
      <c r="I61" s="24"/>
      <c r="J61" s="24"/>
      <c r="K61" s="24"/>
      <c r="L61" s="24"/>
      <c r="M61" s="24"/>
      <c r="N61" s="24"/>
      <c r="O61" s="24"/>
      <c r="P61" s="24"/>
      <c r="Q61" s="24"/>
      <c r="R61" s="24"/>
      <c r="S61" s="233" t="s">
        <v>955</v>
      </c>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1"/>
      <c r="CC61" s="118"/>
      <c r="CI61" s="156"/>
    </row>
    <row r="62" spans="1:87" s="2" customFormat="1" ht="17.100000000000001" customHeight="1">
      <c r="A62" s="157" t="s">
        <v>855</v>
      </c>
      <c r="B62" s="24"/>
      <c r="C62" s="24" t="s">
        <v>30</v>
      </c>
      <c r="D62" s="24"/>
      <c r="E62" s="24"/>
      <c r="F62" s="24"/>
      <c r="G62" s="24"/>
      <c r="H62" s="24"/>
      <c r="I62" s="24"/>
      <c r="J62" s="24"/>
      <c r="K62" s="24"/>
      <c r="L62" s="24"/>
      <c r="M62" s="24"/>
      <c r="N62" s="24"/>
      <c r="O62" s="24"/>
      <c r="P62" s="24"/>
      <c r="Q62" s="24"/>
      <c r="R62" s="24"/>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1"/>
      <c r="CC62" s="118"/>
      <c r="CI62" s="156"/>
    </row>
    <row r="63" spans="1:87" s="2" customFormat="1" ht="4.5" customHeight="1">
      <c r="A63" s="157" t="s">
        <v>855</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20"/>
      <c r="CD63" s="4"/>
      <c r="CE63" s="4"/>
      <c r="CF63" s="4"/>
      <c r="CG63" s="4"/>
      <c r="CH63" s="4"/>
      <c r="CI63" s="132"/>
    </row>
    <row r="64" spans="1:87" s="2" customFormat="1" ht="5.0999999999999996" customHeight="1">
      <c r="A64" s="157" t="s">
        <v>855</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8"/>
      <c r="CI64" s="156"/>
    </row>
    <row r="65" spans="1:87" s="2" customFormat="1" ht="15.95" customHeight="1">
      <c r="A65" s="157" t="s">
        <v>855</v>
      </c>
      <c r="B65" s="24" t="s">
        <v>597</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8"/>
      <c r="CI65" s="156"/>
    </row>
    <row r="66" spans="1:87" s="2" customFormat="1" ht="17.100000000000001" customHeight="1">
      <c r="A66" s="157" t="s">
        <v>855</v>
      </c>
      <c r="B66" s="24"/>
      <c r="C66" s="24" t="s">
        <v>32</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8"/>
      <c r="CI66" s="156"/>
    </row>
    <row r="67" spans="1:87" s="2" customFormat="1" ht="17.100000000000001" customHeight="1">
      <c r="A67" s="157" t="s">
        <v>855</v>
      </c>
      <c r="B67" s="24"/>
      <c r="C67" s="24" t="s">
        <v>18</v>
      </c>
      <c r="D67" s="24"/>
      <c r="E67" s="24"/>
      <c r="F67" s="24"/>
      <c r="G67" s="24"/>
      <c r="H67" s="24"/>
      <c r="I67" s="24"/>
      <c r="J67" s="24"/>
      <c r="K67" s="24"/>
      <c r="L67" s="24"/>
      <c r="M67" s="24"/>
      <c r="N67" s="24"/>
      <c r="O67" s="24"/>
      <c r="P67" s="24"/>
      <c r="Q67" s="24"/>
      <c r="R67" s="24"/>
      <c r="S67" s="24"/>
      <c r="T67" s="24" t="s">
        <v>19</v>
      </c>
      <c r="U67" s="24"/>
      <c r="V67" s="233"/>
      <c r="W67" s="233"/>
      <c r="X67" s="233"/>
      <c r="Y67" s="233"/>
      <c r="Z67" s="65" t="s">
        <v>20</v>
      </c>
      <c r="AA67" s="24"/>
      <c r="AB67" s="24"/>
      <c r="AC67" s="24"/>
      <c r="AD67" s="24"/>
      <c r="AE67" s="24"/>
      <c r="AF67" s="24"/>
      <c r="AG67" s="24"/>
      <c r="AH67" s="24"/>
      <c r="AI67" s="24"/>
      <c r="AJ67" s="24" t="s">
        <v>19</v>
      </c>
      <c r="AK67" s="24"/>
      <c r="AL67" s="262"/>
      <c r="AM67" s="262"/>
      <c r="AN67" s="262"/>
      <c r="AO67" s="262"/>
      <c r="AP67" s="262"/>
      <c r="AQ67" s="262"/>
      <c r="AR67" s="262"/>
      <c r="AS67" s="262"/>
      <c r="AT67" s="262"/>
      <c r="AU67" s="262"/>
      <c r="AV67" s="262"/>
      <c r="AW67" s="262"/>
      <c r="AX67" s="65" t="s">
        <v>21</v>
      </c>
      <c r="AY67" s="24"/>
      <c r="AZ67" s="24"/>
      <c r="BA67" s="24"/>
      <c r="BB67" s="24"/>
      <c r="BC67" s="24"/>
      <c r="BD67" s="24"/>
      <c r="BE67" s="24"/>
      <c r="BF67" s="24"/>
      <c r="BG67" s="233"/>
      <c r="BH67" s="233"/>
      <c r="BI67" s="233"/>
      <c r="BJ67" s="233"/>
      <c r="BK67" s="233"/>
      <c r="BL67" s="233"/>
      <c r="BM67" s="233"/>
      <c r="BN67" s="233"/>
      <c r="BO67" s="233"/>
      <c r="BP67" s="233"/>
      <c r="BQ67" s="233"/>
      <c r="BR67" s="233"/>
      <c r="BS67" s="65" t="s">
        <v>22</v>
      </c>
      <c r="BT67" s="24"/>
      <c r="BU67" s="24"/>
      <c r="BV67" s="24"/>
      <c r="BW67" s="24"/>
      <c r="BX67" s="24"/>
      <c r="BY67" s="24"/>
      <c r="BZ67" s="24"/>
      <c r="CA67" s="24"/>
      <c r="CB67" s="1"/>
      <c r="CC67" s="118"/>
      <c r="CI67" s="156"/>
    </row>
    <row r="68" spans="1:87" s="2" customFormat="1" ht="17.100000000000001" customHeight="1">
      <c r="A68" s="157" t="s">
        <v>855</v>
      </c>
      <c r="B68" s="24"/>
      <c r="C68" s="24" t="s">
        <v>13</v>
      </c>
      <c r="D68" s="24"/>
      <c r="E68" s="24"/>
      <c r="F68" s="24"/>
      <c r="G68" s="24"/>
      <c r="H68" s="24"/>
      <c r="I68" s="24"/>
      <c r="J68" s="24"/>
      <c r="K68" s="24"/>
      <c r="L68" s="24"/>
      <c r="M68" s="24"/>
      <c r="N68" s="24"/>
      <c r="O68" s="24"/>
      <c r="P68" s="24"/>
      <c r="Q68" s="24"/>
      <c r="R68" s="24"/>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1"/>
      <c r="CC68" s="118"/>
      <c r="CI68" s="156"/>
    </row>
    <row r="69" spans="1:87" s="2" customFormat="1" ht="17.100000000000001" customHeight="1">
      <c r="A69" s="157" t="s">
        <v>855</v>
      </c>
      <c r="B69" s="24"/>
      <c r="C69" s="24" t="s">
        <v>23</v>
      </c>
      <c r="D69" s="24"/>
      <c r="E69" s="24"/>
      <c r="F69" s="24"/>
      <c r="G69" s="24"/>
      <c r="H69" s="24"/>
      <c r="I69" s="24"/>
      <c r="J69" s="24"/>
      <c r="K69" s="24"/>
      <c r="L69" s="24"/>
      <c r="M69" s="24"/>
      <c r="N69" s="24"/>
      <c r="O69" s="24"/>
      <c r="P69" s="24"/>
      <c r="Q69" s="24"/>
      <c r="R69" s="24"/>
      <c r="S69" s="24"/>
      <c r="T69" s="24" t="s">
        <v>19</v>
      </c>
      <c r="U69" s="24"/>
      <c r="V69" s="233"/>
      <c r="W69" s="233"/>
      <c r="X69" s="233"/>
      <c r="Y69" s="233"/>
      <c r="Z69" s="65" t="s">
        <v>24</v>
      </c>
      <c r="AA69" s="24"/>
      <c r="AB69" s="24"/>
      <c r="AC69" s="24"/>
      <c r="AD69" s="24"/>
      <c r="AE69" s="24"/>
      <c r="AF69" s="24"/>
      <c r="AG69" s="24"/>
      <c r="AH69" s="24"/>
      <c r="AI69" s="24"/>
      <c r="AJ69" s="24" t="s">
        <v>19</v>
      </c>
      <c r="AK69" s="24"/>
      <c r="AL69" s="262"/>
      <c r="AM69" s="262"/>
      <c r="AN69" s="262"/>
      <c r="AO69" s="262"/>
      <c r="AP69" s="262"/>
      <c r="AQ69" s="262"/>
      <c r="AR69" s="262"/>
      <c r="AS69" s="262"/>
      <c r="AT69" s="262"/>
      <c r="AU69" s="24" t="s">
        <v>25</v>
      </c>
      <c r="AV69" s="24"/>
      <c r="AW69" s="24"/>
      <c r="AX69" s="24"/>
      <c r="AY69" s="65"/>
      <c r="AZ69" s="24"/>
      <c r="BA69" s="24"/>
      <c r="BB69" s="24"/>
      <c r="BC69" s="24"/>
      <c r="BD69" s="24"/>
      <c r="BE69" s="24"/>
      <c r="BF69" s="24"/>
      <c r="BG69" s="233"/>
      <c r="BH69" s="233"/>
      <c r="BI69" s="233"/>
      <c r="BJ69" s="233"/>
      <c r="BK69" s="233"/>
      <c r="BL69" s="233"/>
      <c r="BM69" s="233"/>
      <c r="BN69" s="233"/>
      <c r="BO69" s="233"/>
      <c r="BP69" s="233"/>
      <c r="BQ69" s="233"/>
      <c r="BR69" s="233"/>
      <c r="BS69" s="65" t="s">
        <v>22</v>
      </c>
      <c r="BT69" s="24"/>
      <c r="BU69" s="24"/>
      <c r="BV69" s="24"/>
      <c r="BW69" s="24"/>
      <c r="BX69" s="24"/>
      <c r="BY69" s="24"/>
      <c r="BZ69" s="24"/>
      <c r="CA69" s="24"/>
      <c r="CB69" s="1"/>
      <c r="CC69" s="118"/>
      <c r="CI69" s="156"/>
    </row>
    <row r="70" spans="1:87" s="2" customFormat="1" ht="17.100000000000001" customHeight="1">
      <c r="A70" s="157" t="s">
        <v>855</v>
      </c>
      <c r="B70" s="24"/>
      <c r="C70" s="24"/>
      <c r="D70" s="24"/>
      <c r="E70" s="24"/>
      <c r="F70" s="24"/>
      <c r="G70" s="24"/>
      <c r="H70" s="24"/>
      <c r="I70" s="24"/>
      <c r="J70" s="24"/>
      <c r="K70" s="24"/>
      <c r="L70" s="24"/>
      <c r="M70" s="24"/>
      <c r="N70" s="24"/>
      <c r="O70" s="24"/>
      <c r="P70" s="24"/>
      <c r="Q70" s="24"/>
      <c r="R70" s="24"/>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1"/>
      <c r="CC70" s="118"/>
      <c r="CI70" s="156"/>
    </row>
    <row r="71" spans="1:87" s="2" customFormat="1" ht="17.100000000000001" customHeight="1">
      <c r="A71" s="157" t="s">
        <v>855</v>
      </c>
      <c r="B71" s="24"/>
      <c r="C71" s="24" t="s">
        <v>28</v>
      </c>
      <c r="D71" s="24"/>
      <c r="E71" s="24"/>
      <c r="F71" s="24"/>
      <c r="G71" s="24"/>
      <c r="H71" s="24"/>
      <c r="I71" s="24"/>
      <c r="J71" s="24"/>
      <c r="K71" s="24"/>
      <c r="L71" s="24"/>
      <c r="M71" s="24"/>
      <c r="N71" s="24"/>
      <c r="O71" s="24"/>
      <c r="P71" s="24"/>
      <c r="Q71" s="24"/>
      <c r="R71" s="24"/>
      <c r="S71" s="259" t="s">
        <v>595</v>
      </c>
      <c r="T71" s="259"/>
      <c r="U71" s="259"/>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1"/>
      <c r="CC71" s="118"/>
      <c r="CI71" s="156"/>
    </row>
    <row r="72" spans="1:87" s="2" customFormat="1" ht="17.100000000000001" customHeight="1">
      <c r="A72" s="157" t="s">
        <v>855</v>
      </c>
      <c r="B72" s="24"/>
      <c r="C72" s="24" t="s">
        <v>29</v>
      </c>
      <c r="D72" s="24"/>
      <c r="E72" s="24"/>
      <c r="F72" s="24"/>
      <c r="G72" s="24"/>
      <c r="H72" s="24"/>
      <c r="I72" s="24"/>
      <c r="J72" s="24"/>
      <c r="K72" s="24"/>
      <c r="L72" s="24"/>
      <c r="M72" s="24"/>
      <c r="N72" s="24"/>
      <c r="O72" s="24"/>
      <c r="P72" s="24"/>
      <c r="Q72" s="24"/>
      <c r="R72" s="24"/>
      <c r="S72" s="233" t="s">
        <v>955</v>
      </c>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1"/>
      <c r="CC72" s="118"/>
      <c r="CI72" s="156"/>
    </row>
    <row r="73" spans="1:87" s="2" customFormat="1" ht="17.100000000000001" customHeight="1">
      <c r="A73" s="157" t="s">
        <v>855</v>
      </c>
      <c r="B73" s="24"/>
      <c r="C73" s="24" t="s">
        <v>30</v>
      </c>
      <c r="D73" s="24"/>
      <c r="E73" s="24"/>
      <c r="F73" s="24"/>
      <c r="G73" s="24"/>
      <c r="H73" s="24"/>
      <c r="I73" s="24"/>
      <c r="J73" s="24"/>
      <c r="K73" s="24"/>
      <c r="L73" s="24"/>
      <c r="M73" s="24"/>
      <c r="N73" s="24"/>
      <c r="O73" s="24"/>
      <c r="P73" s="24"/>
      <c r="Q73" s="24"/>
      <c r="R73" s="24"/>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1" t="s">
        <v>806</v>
      </c>
      <c r="CC73" s="118"/>
      <c r="CI73" s="156"/>
    </row>
    <row r="74" spans="1:87" s="2" customFormat="1" ht="17.100000000000001" customHeight="1">
      <c r="A74" s="157" t="s">
        <v>855</v>
      </c>
      <c r="B74" s="24"/>
      <c r="C74" s="24" t="s">
        <v>33</v>
      </c>
      <c r="D74" s="24"/>
      <c r="E74" s="24"/>
      <c r="F74" s="24"/>
      <c r="G74" s="24"/>
      <c r="H74" s="24"/>
      <c r="I74" s="24"/>
      <c r="J74" s="24"/>
      <c r="K74" s="24"/>
      <c r="L74" s="24"/>
      <c r="M74" s="24"/>
      <c r="N74" s="24"/>
      <c r="O74" s="24"/>
      <c r="P74" s="24"/>
      <c r="Q74" s="24"/>
      <c r="R74" s="24"/>
      <c r="S74" s="24"/>
      <c r="T74" s="24"/>
      <c r="U74" s="24"/>
      <c r="V74" s="24"/>
      <c r="W74" s="24"/>
      <c r="X74" s="24"/>
      <c r="Y74" s="24"/>
      <c r="Z74" s="24"/>
      <c r="AA74" s="24"/>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1" t="s">
        <v>822</v>
      </c>
      <c r="CC74" s="118"/>
      <c r="CI74" s="156"/>
    </row>
    <row r="75" spans="1:87" s="2" customFormat="1" ht="4.5" customHeight="1">
      <c r="A75" s="157" t="s">
        <v>855</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20"/>
      <c r="CD75" s="4"/>
      <c r="CE75" s="4"/>
      <c r="CF75" s="4"/>
      <c r="CG75" s="4"/>
      <c r="CH75" s="4"/>
      <c r="CI75" s="132"/>
    </row>
    <row r="76" spans="1:87" s="2" customFormat="1" ht="5.0999999999999996" customHeight="1">
      <c r="A76" s="157" t="s">
        <v>855</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8"/>
      <c r="CI76" s="156"/>
    </row>
    <row r="77" spans="1:87" s="2" customFormat="1" ht="15.95" customHeight="1">
      <c r="A77" s="157" t="s">
        <v>855</v>
      </c>
      <c r="B77" s="24"/>
      <c r="C77" s="24" t="s">
        <v>34</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8"/>
      <c r="CI77" s="156"/>
    </row>
    <row r="78" spans="1:87" s="2" customFormat="1" ht="17.100000000000001" customHeight="1">
      <c r="A78" s="157" t="s">
        <v>855</v>
      </c>
      <c r="B78" s="24"/>
      <c r="C78" s="24" t="s">
        <v>18</v>
      </c>
      <c r="D78" s="24"/>
      <c r="E78" s="24"/>
      <c r="F78" s="24"/>
      <c r="G78" s="24"/>
      <c r="H78" s="24"/>
      <c r="I78" s="24"/>
      <c r="J78" s="24"/>
      <c r="K78" s="24"/>
      <c r="L78" s="24"/>
      <c r="M78" s="24"/>
      <c r="N78" s="24"/>
      <c r="O78" s="24"/>
      <c r="P78" s="24"/>
      <c r="Q78" s="24"/>
      <c r="R78" s="24"/>
      <c r="S78" s="24"/>
      <c r="T78" s="24" t="s">
        <v>19</v>
      </c>
      <c r="U78" s="24"/>
      <c r="V78" s="233"/>
      <c r="W78" s="233"/>
      <c r="X78" s="233"/>
      <c r="Y78" s="233"/>
      <c r="Z78" s="65" t="s">
        <v>20</v>
      </c>
      <c r="AA78" s="24"/>
      <c r="AB78" s="24"/>
      <c r="AC78" s="24"/>
      <c r="AD78" s="24"/>
      <c r="AE78" s="24"/>
      <c r="AF78" s="24"/>
      <c r="AG78" s="24"/>
      <c r="AH78" s="24"/>
      <c r="AI78" s="24"/>
      <c r="AJ78" s="24" t="s">
        <v>19</v>
      </c>
      <c r="AK78" s="24"/>
      <c r="AL78" s="262"/>
      <c r="AM78" s="262"/>
      <c r="AN78" s="262"/>
      <c r="AO78" s="262"/>
      <c r="AP78" s="262"/>
      <c r="AQ78" s="262"/>
      <c r="AR78" s="262"/>
      <c r="AS78" s="262"/>
      <c r="AT78" s="262"/>
      <c r="AU78" s="262"/>
      <c r="AV78" s="262"/>
      <c r="AW78" s="262"/>
      <c r="AX78" s="65" t="s">
        <v>21</v>
      </c>
      <c r="AY78" s="24"/>
      <c r="AZ78" s="24"/>
      <c r="BA78" s="24"/>
      <c r="BB78" s="24"/>
      <c r="BC78" s="24"/>
      <c r="BD78" s="24"/>
      <c r="BE78" s="24"/>
      <c r="BF78" s="24"/>
      <c r="BG78" s="233"/>
      <c r="BH78" s="233"/>
      <c r="BI78" s="233"/>
      <c r="BJ78" s="233"/>
      <c r="BK78" s="233"/>
      <c r="BL78" s="233"/>
      <c r="BM78" s="233"/>
      <c r="BN78" s="233"/>
      <c r="BO78" s="233"/>
      <c r="BP78" s="233"/>
      <c r="BQ78" s="233"/>
      <c r="BR78" s="233"/>
      <c r="BS78" s="65" t="s">
        <v>22</v>
      </c>
      <c r="BT78" s="24"/>
      <c r="BU78" s="24"/>
      <c r="BV78" s="24"/>
      <c r="BW78" s="24"/>
      <c r="BX78" s="24"/>
      <c r="BY78" s="24"/>
      <c r="BZ78" s="24"/>
      <c r="CA78" s="24"/>
      <c r="CB78" s="1"/>
      <c r="CC78" s="118"/>
      <c r="CI78" s="156"/>
    </row>
    <row r="79" spans="1:87" s="2" customFormat="1" ht="17.100000000000001" customHeight="1">
      <c r="A79" s="157" t="s">
        <v>855</v>
      </c>
      <c r="B79" s="24"/>
      <c r="C79" s="24" t="s">
        <v>13</v>
      </c>
      <c r="D79" s="24"/>
      <c r="E79" s="24"/>
      <c r="F79" s="24"/>
      <c r="G79" s="24"/>
      <c r="H79" s="24"/>
      <c r="I79" s="24"/>
      <c r="J79" s="24"/>
      <c r="K79" s="24"/>
      <c r="L79" s="24"/>
      <c r="M79" s="24"/>
      <c r="N79" s="24"/>
      <c r="O79" s="24"/>
      <c r="P79" s="24"/>
      <c r="Q79" s="24"/>
      <c r="R79" s="24"/>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1"/>
      <c r="CC79" s="118"/>
      <c r="CI79" s="156"/>
    </row>
    <row r="80" spans="1:87" s="2" customFormat="1" ht="17.100000000000001" customHeight="1">
      <c r="A80" s="157" t="s">
        <v>855</v>
      </c>
      <c r="B80" s="24"/>
      <c r="C80" s="24" t="s">
        <v>23</v>
      </c>
      <c r="D80" s="24"/>
      <c r="E80" s="24"/>
      <c r="F80" s="24"/>
      <c r="G80" s="24"/>
      <c r="H80" s="24"/>
      <c r="I80" s="24"/>
      <c r="J80" s="24"/>
      <c r="K80" s="24"/>
      <c r="L80" s="24"/>
      <c r="M80" s="24"/>
      <c r="N80" s="24"/>
      <c r="O80" s="24"/>
      <c r="P80" s="24"/>
      <c r="Q80" s="24"/>
      <c r="R80" s="24"/>
      <c r="S80" s="24"/>
      <c r="T80" s="24" t="s">
        <v>19</v>
      </c>
      <c r="U80" s="24"/>
      <c r="V80" s="233"/>
      <c r="W80" s="233"/>
      <c r="X80" s="233"/>
      <c r="Y80" s="233"/>
      <c r="Z80" s="65" t="s">
        <v>24</v>
      </c>
      <c r="AA80" s="24"/>
      <c r="AB80" s="24"/>
      <c r="AC80" s="24"/>
      <c r="AD80" s="24"/>
      <c r="AE80" s="24"/>
      <c r="AF80" s="24"/>
      <c r="AG80" s="24"/>
      <c r="AH80" s="24"/>
      <c r="AI80" s="24"/>
      <c r="AJ80" s="24" t="s">
        <v>19</v>
      </c>
      <c r="AK80" s="24"/>
      <c r="AL80" s="262"/>
      <c r="AM80" s="262"/>
      <c r="AN80" s="262"/>
      <c r="AO80" s="262"/>
      <c r="AP80" s="262"/>
      <c r="AQ80" s="262"/>
      <c r="AR80" s="262"/>
      <c r="AS80" s="262"/>
      <c r="AT80" s="262"/>
      <c r="AU80" s="24" t="s">
        <v>25</v>
      </c>
      <c r="AV80" s="24"/>
      <c r="AW80" s="24"/>
      <c r="AX80" s="24"/>
      <c r="AY80" s="65"/>
      <c r="AZ80" s="24"/>
      <c r="BA80" s="24"/>
      <c r="BB80" s="24"/>
      <c r="BC80" s="24"/>
      <c r="BD80" s="24"/>
      <c r="BE80" s="24"/>
      <c r="BF80" s="24"/>
      <c r="BG80" s="233"/>
      <c r="BH80" s="233"/>
      <c r="BI80" s="233"/>
      <c r="BJ80" s="233"/>
      <c r="BK80" s="233"/>
      <c r="BL80" s="233"/>
      <c r="BM80" s="233"/>
      <c r="BN80" s="233"/>
      <c r="BO80" s="233"/>
      <c r="BP80" s="233"/>
      <c r="BQ80" s="233"/>
      <c r="BR80" s="233"/>
      <c r="BS80" s="65" t="s">
        <v>22</v>
      </c>
      <c r="BT80" s="24"/>
      <c r="BU80" s="24"/>
      <c r="BV80" s="24"/>
      <c r="BW80" s="24"/>
      <c r="BX80" s="24"/>
      <c r="BY80" s="24"/>
      <c r="BZ80" s="24"/>
      <c r="CA80" s="24"/>
      <c r="CB80" s="1"/>
      <c r="CC80" s="118"/>
      <c r="CI80" s="156"/>
    </row>
    <row r="81" spans="1:87" s="2" customFormat="1" ht="17.100000000000001" customHeight="1">
      <c r="A81" s="157" t="s">
        <v>855</v>
      </c>
      <c r="B81" s="24"/>
      <c r="C81" s="24"/>
      <c r="D81" s="24"/>
      <c r="E81" s="24"/>
      <c r="F81" s="24"/>
      <c r="G81" s="24"/>
      <c r="H81" s="24"/>
      <c r="I81" s="24"/>
      <c r="J81" s="24"/>
      <c r="K81" s="24"/>
      <c r="L81" s="24"/>
      <c r="M81" s="24"/>
      <c r="N81" s="24"/>
      <c r="O81" s="24"/>
      <c r="P81" s="24"/>
      <c r="Q81" s="24"/>
      <c r="R81" s="24"/>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1"/>
      <c r="CC81" s="118"/>
      <c r="CI81" s="156"/>
    </row>
    <row r="82" spans="1:87" s="2" customFormat="1" ht="17.100000000000001" customHeight="1">
      <c r="A82" s="157" t="s">
        <v>855</v>
      </c>
      <c r="B82" s="24"/>
      <c r="C82" s="24" t="s">
        <v>28</v>
      </c>
      <c r="D82" s="24"/>
      <c r="E82" s="24"/>
      <c r="F82" s="24"/>
      <c r="G82" s="24"/>
      <c r="H82" s="24"/>
      <c r="I82" s="24"/>
      <c r="J82" s="24"/>
      <c r="K82" s="24"/>
      <c r="L82" s="24"/>
      <c r="M82" s="24"/>
      <c r="N82" s="24"/>
      <c r="O82" s="24"/>
      <c r="P82" s="24"/>
      <c r="Q82" s="24"/>
      <c r="R82" s="24"/>
      <c r="S82" s="259" t="s">
        <v>595</v>
      </c>
      <c r="T82" s="259"/>
      <c r="U82" s="259"/>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1"/>
      <c r="CC82" s="118"/>
      <c r="CI82" s="156"/>
    </row>
    <row r="83" spans="1:87" s="2" customFormat="1" ht="17.100000000000001" customHeight="1">
      <c r="A83" s="157" t="s">
        <v>855</v>
      </c>
      <c r="B83" s="24"/>
      <c r="C83" s="24" t="s">
        <v>29</v>
      </c>
      <c r="D83" s="24"/>
      <c r="E83" s="24"/>
      <c r="F83" s="24"/>
      <c r="G83" s="24"/>
      <c r="H83" s="24"/>
      <c r="I83" s="24"/>
      <c r="J83" s="24"/>
      <c r="K83" s="24"/>
      <c r="L83" s="24"/>
      <c r="M83" s="24"/>
      <c r="N83" s="24"/>
      <c r="O83" s="24"/>
      <c r="P83" s="24"/>
      <c r="Q83" s="24"/>
      <c r="R83" s="24"/>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1"/>
      <c r="CC83" s="118"/>
      <c r="CI83" s="156"/>
    </row>
    <row r="84" spans="1:87" s="2" customFormat="1" ht="17.100000000000001" customHeight="1">
      <c r="A84" s="157" t="s">
        <v>855</v>
      </c>
      <c r="B84" s="24"/>
      <c r="C84" s="24" t="s">
        <v>30</v>
      </c>
      <c r="D84" s="24"/>
      <c r="E84" s="24"/>
      <c r="F84" s="24"/>
      <c r="G84" s="24"/>
      <c r="H84" s="24"/>
      <c r="I84" s="24"/>
      <c r="J84" s="24"/>
      <c r="K84" s="24"/>
      <c r="L84" s="24"/>
      <c r="M84" s="24"/>
      <c r="N84" s="24"/>
      <c r="O84" s="24"/>
      <c r="P84" s="24"/>
      <c r="Q84" s="24"/>
      <c r="R84" s="24"/>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1"/>
      <c r="CC84" s="118"/>
      <c r="CI84" s="156"/>
    </row>
    <row r="85" spans="1:87" s="2" customFormat="1" ht="17.100000000000001" customHeight="1">
      <c r="A85" s="157" t="s">
        <v>855</v>
      </c>
      <c r="B85" s="24"/>
      <c r="C85" s="24" t="s">
        <v>33</v>
      </c>
      <c r="D85" s="24"/>
      <c r="E85" s="24"/>
      <c r="F85" s="24"/>
      <c r="G85" s="24"/>
      <c r="H85" s="24"/>
      <c r="I85" s="24"/>
      <c r="J85" s="24"/>
      <c r="K85" s="24"/>
      <c r="L85" s="24"/>
      <c r="M85" s="24"/>
      <c r="N85" s="24"/>
      <c r="O85" s="24"/>
      <c r="P85" s="24"/>
      <c r="Q85" s="24"/>
      <c r="R85" s="24"/>
      <c r="S85" s="24"/>
      <c r="T85" s="24"/>
      <c r="U85" s="24"/>
      <c r="V85" s="24"/>
      <c r="W85" s="24"/>
      <c r="X85" s="24"/>
      <c r="Y85" s="24"/>
      <c r="Z85" s="24"/>
      <c r="AA85" s="24"/>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1" t="s">
        <v>823</v>
      </c>
      <c r="CC85" s="118"/>
      <c r="CI85" s="156"/>
    </row>
    <row r="86" spans="1:87" s="2" customFormat="1" ht="4.5" customHeight="1">
      <c r="A86" s="157" t="s">
        <v>855</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8"/>
      <c r="CI86" s="156"/>
    </row>
    <row r="87" spans="1:87" s="2" customFormat="1" ht="5.0999999999999996" customHeight="1">
      <c r="A87" s="157" t="s">
        <v>855</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8"/>
      <c r="CI87" s="156"/>
    </row>
    <row r="88" spans="1:87" s="2" customFormat="1" ht="16.5" customHeight="1">
      <c r="A88" s="157" t="s">
        <v>855</v>
      </c>
      <c r="B88" s="24"/>
      <c r="C88" s="24" t="s">
        <v>18</v>
      </c>
      <c r="D88" s="24"/>
      <c r="E88" s="24"/>
      <c r="F88" s="24"/>
      <c r="G88" s="24"/>
      <c r="H88" s="24"/>
      <c r="I88" s="24"/>
      <c r="J88" s="24"/>
      <c r="K88" s="24"/>
      <c r="L88" s="24"/>
      <c r="M88" s="24"/>
      <c r="N88" s="24"/>
      <c r="O88" s="24"/>
      <c r="P88" s="24"/>
      <c r="Q88" s="24"/>
      <c r="R88" s="24"/>
      <c r="S88" s="24"/>
      <c r="T88" s="24" t="s">
        <v>19</v>
      </c>
      <c r="U88" s="24"/>
      <c r="V88" s="233"/>
      <c r="W88" s="233"/>
      <c r="X88" s="233"/>
      <c r="Y88" s="233"/>
      <c r="Z88" s="65" t="s">
        <v>20</v>
      </c>
      <c r="AA88" s="24"/>
      <c r="AB88" s="24"/>
      <c r="AC88" s="24"/>
      <c r="AD88" s="24"/>
      <c r="AE88" s="24"/>
      <c r="AF88" s="24"/>
      <c r="AG88" s="24"/>
      <c r="AH88" s="24"/>
      <c r="AI88" s="24"/>
      <c r="AJ88" s="24" t="s">
        <v>19</v>
      </c>
      <c r="AK88" s="24"/>
      <c r="AL88" s="262"/>
      <c r="AM88" s="262"/>
      <c r="AN88" s="262"/>
      <c r="AO88" s="262"/>
      <c r="AP88" s="262"/>
      <c r="AQ88" s="262"/>
      <c r="AR88" s="262"/>
      <c r="AS88" s="262"/>
      <c r="AT88" s="262"/>
      <c r="AU88" s="262"/>
      <c r="AV88" s="262"/>
      <c r="AW88" s="262"/>
      <c r="AX88" s="65" t="s">
        <v>21</v>
      </c>
      <c r="AY88" s="24"/>
      <c r="AZ88" s="24"/>
      <c r="BA88" s="24"/>
      <c r="BB88" s="24"/>
      <c r="BC88" s="24"/>
      <c r="BD88" s="24"/>
      <c r="BE88" s="24"/>
      <c r="BF88" s="24"/>
      <c r="BG88" s="233"/>
      <c r="BH88" s="233"/>
      <c r="BI88" s="233"/>
      <c r="BJ88" s="233"/>
      <c r="BK88" s="233"/>
      <c r="BL88" s="233"/>
      <c r="BM88" s="233"/>
      <c r="BN88" s="233"/>
      <c r="BO88" s="233"/>
      <c r="BP88" s="233"/>
      <c r="BQ88" s="233"/>
      <c r="BR88" s="233"/>
      <c r="BS88" s="65" t="s">
        <v>22</v>
      </c>
      <c r="BT88" s="24"/>
      <c r="BU88" s="24"/>
      <c r="BV88" s="24"/>
      <c r="BW88" s="24"/>
      <c r="BX88" s="24"/>
      <c r="BY88" s="24"/>
      <c r="BZ88" s="24"/>
      <c r="CA88" s="24"/>
      <c r="CB88" s="1"/>
      <c r="CC88" s="118"/>
      <c r="CI88" s="156"/>
    </row>
    <row r="89" spans="1:87" s="2" customFormat="1" ht="17.100000000000001" customHeight="1">
      <c r="A89" s="157" t="s">
        <v>855</v>
      </c>
      <c r="B89" s="24"/>
      <c r="C89" s="24" t="s">
        <v>13</v>
      </c>
      <c r="D89" s="24"/>
      <c r="E89" s="24"/>
      <c r="F89" s="24"/>
      <c r="G89" s="24"/>
      <c r="H89" s="24"/>
      <c r="I89" s="24"/>
      <c r="J89" s="24"/>
      <c r="K89" s="24"/>
      <c r="L89" s="24"/>
      <c r="M89" s="24"/>
      <c r="N89" s="24"/>
      <c r="O89" s="24"/>
      <c r="P89" s="24"/>
      <c r="Q89" s="24"/>
      <c r="R89" s="24"/>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1"/>
      <c r="CC89" s="118"/>
      <c r="CI89" s="156"/>
    </row>
    <row r="90" spans="1:87" s="2" customFormat="1" ht="17.100000000000001" customHeight="1">
      <c r="A90" s="157" t="s">
        <v>855</v>
      </c>
      <c r="B90" s="24"/>
      <c r="C90" s="24" t="s">
        <v>23</v>
      </c>
      <c r="D90" s="24"/>
      <c r="E90" s="24"/>
      <c r="F90" s="24"/>
      <c r="G90" s="24"/>
      <c r="H90" s="24"/>
      <c r="I90" s="24"/>
      <c r="J90" s="24"/>
      <c r="K90" s="24"/>
      <c r="L90" s="24"/>
      <c r="M90" s="24"/>
      <c r="N90" s="24"/>
      <c r="O90" s="24"/>
      <c r="P90" s="24"/>
      <c r="Q90" s="24"/>
      <c r="R90" s="24"/>
      <c r="S90" s="24"/>
      <c r="T90" s="24" t="s">
        <v>19</v>
      </c>
      <c r="U90" s="24"/>
      <c r="V90" s="233"/>
      <c r="W90" s="233"/>
      <c r="X90" s="233"/>
      <c r="Y90" s="233"/>
      <c r="Z90" s="65" t="s">
        <v>24</v>
      </c>
      <c r="AA90" s="24"/>
      <c r="AB90" s="24"/>
      <c r="AC90" s="24"/>
      <c r="AD90" s="24"/>
      <c r="AE90" s="24"/>
      <c r="AF90" s="24"/>
      <c r="AG90" s="24"/>
      <c r="AH90" s="24"/>
      <c r="AI90" s="24"/>
      <c r="AJ90" s="24" t="s">
        <v>19</v>
      </c>
      <c r="AK90" s="24"/>
      <c r="AL90" s="262"/>
      <c r="AM90" s="262"/>
      <c r="AN90" s="262"/>
      <c r="AO90" s="262"/>
      <c r="AP90" s="262"/>
      <c r="AQ90" s="262"/>
      <c r="AR90" s="262"/>
      <c r="AS90" s="262"/>
      <c r="AT90" s="262"/>
      <c r="AU90" s="24" t="s">
        <v>25</v>
      </c>
      <c r="AV90" s="24"/>
      <c r="AW90" s="24"/>
      <c r="AX90" s="24"/>
      <c r="AY90" s="65"/>
      <c r="AZ90" s="24"/>
      <c r="BA90" s="24"/>
      <c r="BB90" s="24"/>
      <c r="BC90" s="24"/>
      <c r="BD90" s="24"/>
      <c r="BE90" s="24"/>
      <c r="BF90" s="24"/>
      <c r="BG90" s="233"/>
      <c r="BH90" s="233"/>
      <c r="BI90" s="233"/>
      <c r="BJ90" s="233"/>
      <c r="BK90" s="233"/>
      <c r="BL90" s="233"/>
      <c r="BM90" s="233"/>
      <c r="BN90" s="233"/>
      <c r="BO90" s="233"/>
      <c r="BP90" s="233"/>
      <c r="BQ90" s="233"/>
      <c r="BR90" s="233"/>
      <c r="BS90" s="65" t="s">
        <v>22</v>
      </c>
      <c r="BT90" s="24"/>
      <c r="BU90" s="24"/>
      <c r="BV90" s="24"/>
      <c r="BW90" s="24"/>
      <c r="BX90" s="24"/>
      <c r="BY90" s="24"/>
      <c r="BZ90" s="24"/>
      <c r="CA90" s="24"/>
      <c r="CB90" s="1"/>
      <c r="CC90" s="118"/>
      <c r="CI90" s="156"/>
    </row>
    <row r="91" spans="1:87" s="2" customFormat="1" ht="17.100000000000001" customHeight="1">
      <c r="A91" s="157" t="s">
        <v>855</v>
      </c>
      <c r="B91" s="24"/>
      <c r="C91" s="24"/>
      <c r="D91" s="24"/>
      <c r="E91" s="24"/>
      <c r="F91" s="24"/>
      <c r="G91" s="24"/>
      <c r="H91" s="24"/>
      <c r="I91" s="24"/>
      <c r="J91" s="24"/>
      <c r="K91" s="24"/>
      <c r="L91" s="24"/>
      <c r="M91" s="24"/>
      <c r="N91" s="24"/>
      <c r="O91" s="24"/>
      <c r="P91" s="24"/>
      <c r="Q91" s="24"/>
      <c r="R91" s="24"/>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1"/>
      <c r="CC91" s="118"/>
      <c r="CI91" s="156"/>
    </row>
    <row r="92" spans="1:87" s="2" customFormat="1" ht="17.100000000000001" customHeight="1">
      <c r="A92" s="157" t="s">
        <v>855</v>
      </c>
      <c r="B92" s="24"/>
      <c r="C92" s="24" t="s">
        <v>28</v>
      </c>
      <c r="D92" s="24"/>
      <c r="E92" s="24"/>
      <c r="F92" s="24"/>
      <c r="G92" s="24"/>
      <c r="H92" s="24"/>
      <c r="I92" s="24"/>
      <c r="J92" s="24"/>
      <c r="K92" s="24"/>
      <c r="L92" s="24"/>
      <c r="M92" s="24"/>
      <c r="N92" s="24"/>
      <c r="O92" s="24"/>
      <c r="P92" s="24"/>
      <c r="Q92" s="24"/>
      <c r="R92" s="24"/>
      <c r="S92" s="259" t="s">
        <v>595</v>
      </c>
      <c r="T92" s="259"/>
      <c r="U92" s="259"/>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1"/>
      <c r="CC92" s="118"/>
      <c r="CI92" s="156"/>
    </row>
    <row r="93" spans="1:87" s="2" customFormat="1" ht="17.100000000000001" customHeight="1">
      <c r="A93" s="157" t="s">
        <v>855</v>
      </c>
      <c r="B93" s="24"/>
      <c r="C93" s="24" t="s">
        <v>29</v>
      </c>
      <c r="D93" s="24"/>
      <c r="E93" s="24"/>
      <c r="F93" s="24"/>
      <c r="G93" s="24"/>
      <c r="H93" s="24"/>
      <c r="I93" s="24"/>
      <c r="J93" s="24"/>
      <c r="K93" s="24"/>
      <c r="L93" s="24"/>
      <c r="M93" s="24"/>
      <c r="N93" s="24"/>
      <c r="O93" s="24"/>
      <c r="P93" s="24"/>
      <c r="Q93" s="24"/>
      <c r="R93" s="24"/>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1"/>
      <c r="CC93" s="118"/>
      <c r="CI93" s="156"/>
    </row>
    <row r="94" spans="1:87" s="2" customFormat="1" ht="17.100000000000001" customHeight="1">
      <c r="A94" s="157" t="s">
        <v>855</v>
      </c>
      <c r="B94" s="24"/>
      <c r="C94" s="24" t="s">
        <v>30</v>
      </c>
      <c r="D94" s="24"/>
      <c r="E94" s="24"/>
      <c r="F94" s="24"/>
      <c r="G94" s="24"/>
      <c r="H94" s="24"/>
      <c r="I94" s="24"/>
      <c r="J94" s="24"/>
      <c r="K94" s="24"/>
      <c r="L94" s="24"/>
      <c r="M94" s="24"/>
      <c r="N94" s="24"/>
      <c r="O94" s="24"/>
      <c r="P94" s="24"/>
      <c r="Q94" s="24"/>
      <c r="R94" s="24"/>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1"/>
      <c r="CC94" s="118"/>
      <c r="CI94" s="156"/>
    </row>
    <row r="95" spans="1:87" s="2" customFormat="1" ht="17.100000000000001" customHeight="1">
      <c r="A95" s="157" t="s">
        <v>855</v>
      </c>
      <c r="B95" s="24"/>
      <c r="C95" s="24" t="s">
        <v>33</v>
      </c>
      <c r="D95" s="24"/>
      <c r="E95" s="24"/>
      <c r="F95" s="24"/>
      <c r="G95" s="24"/>
      <c r="H95" s="24"/>
      <c r="I95" s="24"/>
      <c r="J95" s="24"/>
      <c r="K95" s="24"/>
      <c r="L95" s="24"/>
      <c r="M95" s="24"/>
      <c r="N95" s="24"/>
      <c r="O95" s="24"/>
      <c r="P95" s="24"/>
      <c r="Q95" s="24"/>
      <c r="R95" s="24"/>
      <c r="S95" s="24"/>
      <c r="T95" s="24"/>
      <c r="U95" s="24"/>
      <c r="V95" s="24"/>
      <c r="W95" s="24"/>
      <c r="X95" s="24"/>
      <c r="Y95" s="24"/>
      <c r="Z95" s="24"/>
      <c r="AA95" s="24"/>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1" t="s">
        <v>823</v>
      </c>
      <c r="CC95" s="118"/>
      <c r="CI95" s="156"/>
    </row>
    <row r="96" spans="1:87" s="2" customFormat="1" ht="4.5" customHeight="1">
      <c r="A96" s="157" t="s">
        <v>855</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8"/>
      <c r="CI96" s="156"/>
    </row>
    <row r="97" spans="1:87" s="2" customFormat="1" ht="5.0999999999999996" customHeight="1">
      <c r="A97" s="157" t="s">
        <v>855</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8"/>
      <c r="CI97" s="156"/>
    </row>
    <row r="98" spans="1:87" s="2" customFormat="1" ht="17.100000000000001" customHeight="1">
      <c r="A98" s="157" t="s">
        <v>855</v>
      </c>
      <c r="B98" s="24"/>
      <c r="C98" s="24" t="s">
        <v>18</v>
      </c>
      <c r="D98" s="24"/>
      <c r="E98" s="24"/>
      <c r="F98" s="24"/>
      <c r="G98" s="24"/>
      <c r="H98" s="24"/>
      <c r="I98" s="24"/>
      <c r="J98" s="24"/>
      <c r="K98" s="24"/>
      <c r="L98" s="24"/>
      <c r="M98" s="24"/>
      <c r="N98" s="24"/>
      <c r="O98" s="24"/>
      <c r="P98" s="24"/>
      <c r="Q98" s="24"/>
      <c r="R98" s="24"/>
      <c r="S98" s="24"/>
      <c r="T98" s="24" t="s">
        <v>19</v>
      </c>
      <c r="U98" s="24"/>
      <c r="V98" s="233"/>
      <c r="W98" s="233"/>
      <c r="X98" s="233"/>
      <c r="Y98" s="233"/>
      <c r="Z98" s="65" t="s">
        <v>20</v>
      </c>
      <c r="AA98" s="24"/>
      <c r="AB98" s="24"/>
      <c r="AC98" s="24"/>
      <c r="AD98" s="24"/>
      <c r="AE98" s="24"/>
      <c r="AF98" s="24"/>
      <c r="AG98" s="24"/>
      <c r="AH98" s="24"/>
      <c r="AI98" s="24"/>
      <c r="AJ98" s="24" t="s">
        <v>19</v>
      </c>
      <c r="AK98" s="24"/>
      <c r="AL98" s="262"/>
      <c r="AM98" s="262"/>
      <c r="AN98" s="262"/>
      <c r="AO98" s="262"/>
      <c r="AP98" s="262"/>
      <c r="AQ98" s="262"/>
      <c r="AR98" s="262"/>
      <c r="AS98" s="262"/>
      <c r="AT98" s="262"/>
      <c r="AU98" s="262"/>
      <c r="AV98" s="262"/>
      <c r="AW98" s="262"/>
      <c r="AX98" s="65" t="s">
        <v>21</v>
      </c>
      <c r="AY98" s="24"/>
      <c r="AZ98" s="24"/>
      <c r="BA98" s="24"/>
      <c r="BB98" s="24"/>
      <c r="BC98" s="24"/>
      <c r="BD98" s="24"/>
      <c r="BE98" s="24"/>
      <c r="BF98" s="24"/>
      <c r="BG98" s="233"/>
      <c r="BH98" s="233"/>
      <c r="BI98" s="233"/>
      <c r="BJ98" s="233"/>
      <c r="BK98" s="233"/>
      <c r="BL98" s="233"/>
      <c r="BM98" s="233"/>
      <c r="BN98" s="233"/>
      <c r="BO98" s="233"/>
      <c r="BP98" s="233"/>
      <c r="BQ98" s="233"/>
      <c r="BR98" s="233"/>
      <c r="BS98" s="65" t="s">
        <v>22</v>
      </c>
      <c r="BT98" s="24"/>
      <c r="BU98" s="24"/>
      <c r="BV98" s="24"/>
      <c r="BW98" s="24"/>
      <c r="BX98" s="24"/>
      <c r="BY98" s="24"/>
      <c r="BZ98" s="24"/>
      <c r="CA98" s="24"/>
      <c r="CB98" s="1"/>
      <c r="CC98" s="118"/>
      <c r="CI98" s="156"/>
    </row>
    <row r="99" spans="1:87" s="2" customFormat="1" ht="17.100000000000001" customHeight="1">
      <c r="A99" s="157" t="s">
        <v>855</v>
      </c>
      <c r="B99" s="24"/>
      <c r="C99" s="24" t="s">
        <v>13</v>
      </c>
      <c r="D99" s="24"/>
      <c r="E99" s="24"/>
      <c r="F99" s="24"/>
      <c r="G99" s="24"/>
      <c r="H99" s="24"/>
      <c r="I99" s="24"/>
      <c r="J99" s="24"/>
      <c r="K99" s="24"/>
      <c r="L99" s="24"/>
      <c r="M99" s="24"/>
      <c r="N99" s="24"/>
      <c r="O99" s="24"/>
      <c r="P99" s="24"/>
      <c r="Q99" s="24"/>
      <c r="R99" s="24"/>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1"/>
      <c r="CC99" s="118"/>
      <c r="CI99" s="156"/>
    </row>
    <row r="100" spans="1:87" s="2" customFormat="1" ht="17.100000000000001" customHeight="1">
      <c r="A100" s="157" t="s">
        <v>855</v>
      </c>
      <c r="B100" s="24"/>
      <c r="C100" s="24" t="s">
        <v>23</v>
      </c>
      <c r="D100" s="24"/>
      <c r="E100" s="24"/>
      <c r="F100" s="24"/>
      <c r="G100" s="24"/>
      <c r="H100" s="24"/>
      <c r="I100" s="24"/>
      <c r="J100" s="24"/>
      <c r="K100" s="24"/>
      <c r="L100" s="24"/>
      <c r="M100" s="24"/>
      <c r="N100" s="24"/>
      <c r="O100" s="24"/>
      <c r="P100" s="24"/>
      <c r="Q100" s="24"/>
      <c r="R100" s="24"/>
      <c r="S100" s="24"/>
      <c r="T100" s="24" t="s">
        <v>19</v>
      </c>
      <c r="U100" s="24"/>
      <c r="V100" s="233"/>
      <c r="W100" s="233"/>
      <c r="X100" s="233"/>
      <c r="Y100" s="233"/>
      <c r="Z100" s="65" t="s">
        <v>24</v>
      </c>
      <c r="AA100" s="24"/>
      <c r="AB100" s="24"/>
      <c r="AC100" s="24"/>
      <c r="AD100" s="24"/>
      <c r="AE100" s="24"/>
      <c r="AF100" s="24"/>
      <c r="AG100" s="24"/>
      <c r="AH100" s="24"/>
      <c r="AI100" s="24"/>
      <c r="AJ100" s="24" t="s">
        <v>19</v>
      </c>
      <c r="AK100" s="24"/>
      <c r="AL100" s="262"/>
      <c r="AM100" s="262"/>
      <c r="AN100" s="262"/>
      <c r="AO100" s="262"/>
      <c r="AP100" s="262"/>
      <c r="AQ100" s="262"/>
      <c r="AR100" s="262"/>
      <c r="AS100" s="262"/>
      <c r="AT100" s="262"/>
      <c r="AU100" s="24" t="s">
        <v>25</v>
      </c>
      <c r="AV100" s="24"/>
      <c r="AW100" s="24"/>
      <c r="AX100" s="24"/>
      <c r="AY100" s="65"/>
      <c r="AZ100" s="24"/>
      <c r="BA100" s="24"/>
      <c r="BB100" s="24"/>
      <c r="BC100" s="24"/>
      <c r="BD100" s="24"/>
      <c r="BE100" s="24"/>
      <c r="BF100" s="24"/>
      <c r="BG100" s="233"/>
      <c r="BH100" s="233"/>
      <c r="BI100" s="233"/>
      <c r="BJ100" s="233"/>
      <c r="BK100" s="233"/>
      <c r="BL100" s="233"/>
      <c r="BM100" s="233"/>
      <c r="BN100" s="233"/>
      <c r="BO100" s="233"/>
      <c r="BP100" s="233"/>
      <c r="BQ100" s="233"/>
      <c r="BR100" s="233"/>
      <c r="BS100" s="65" t="s">
        <v>22</v>
      </c>
      <c r="BT100" s="24"/>
      <c r="BU100" s="24"/>
      <c r="BV100" s="24"/>
      <c r="BW100" s="24"/>
      <c r="BX100" s="24"/>
      <c r="BY100" s="24"/>
      <c r="BZ100" s="24"/>
      <c r="CA100" s="24"/>
      <c r="CB100" s="1"/>
      <c r="CC100" s="118"/>
      <c r="CI100" s="156"/>
    </row>
    <row r="101" spans="1:87" s="2" customFormat="1" ht="17.100000000000001" customHeight="1">
      <c r="A101" s="157" t="s">
        <v>855</v>
      </c>
      <c r="B101" s="24"/>
      <c r="C101" s="24"/>
      <c r="D101" s="24"/>
      <c r="E101" s="24"/>
      <c r="F101" s="24"/>
      <c r="G101" s="24"/>
      <c r="H101" s="24"/>
      <c r="I101" s="24"/>
      <c r="J101" s="24"/>
      <c r="K101" s="24"/>
      <c r="L101" s="24"/>
      <c r="M101" s="24"/>
      <c r="N101" s="24"/>
      <c r="O101" s="24"/>
      <c r="P101" s="24"/>
      <c r="Q101" s="24"/>
      <c r="R101" s="24"/>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1"/>
      <c r="CC101" s="118"/>
      <c r="CI101" s="156"/>
    </row>
    <row r="102" spans="1:87" s="2" customFormat="1" ht="17.100000000000001" customHeight="1">
      <c r="A102" s="157" t="s">
        <v>855</v>
      </c>
      <c r="B102" s="24"/>
      <c r="C102" s="24" t="s">
        <v>28</v>
      </c>
      <c r="D102" s="24"/>
      <c r="E102" s="24"/>
      <c r="F102" s="24"/>
      <c r="G102" s="24"/>
      <c r="H102" s="24"/>
      <c r="I102" s="24"/>
      <c r="J102" s="24"/>
      <c r="K102" s="24"/>
      <c r="L102" s="24"/>
      <c r="M102" s="24"/>
      <c r="N102" s="24"/>
      <c r="O102" s="24"/>
      <c r="P102" s="24"/>
      <c r="Q102" s="24"/>
      <c r="R102" s="24"/>
      <c r="S102" s="259" t="s">
        <v>595</v>
      </c>
      <c r="T102" s="259"/>
      <c r="U102" s="259"/>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1"/>
      <c r="CC102" s="118"/>
      <c r="CI102" s="156"/>
    </row>
    <row r="103" spans="1:87" s="2" customFormat="1" ht="17.100000000000001" customHeight="1">
      <c r="A103" s="157" t="s">
        <v>855</v>
      </c>
      <c r="B103" s="24"/>
      <c r="C103" s="24" t="s">
        <v>29</v>
      </c>
      <c r="D103" s="24"/>
      <c r="E103" s="24"/>
      <c r="F103" s="24"/>
      <c r="G103" s="24"/>
      <c r="H103" s="24"/>
      <c r="I103" s="24"/>
      <c r="J103" s="24"/>
      <c r="K103" s="24"/>
      <c r="L103" s="24"/>
      <c r="M103" s="24"/>
      <c r="N103" s="24"/>
      <c r="O103" s="24"/>
      <c r="P103" s="24"/>
      <c r="Q103" s="24"/>
      <c r="R103" s="24"/>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1"/>
      <c r="CC103" s="118"/>
      <c r="CI103" s="156"/>
    </row>
    <row r="104" spans="1:87" s="2" customFormat="1" ht="17.100000000000001" customHeight="1">
      <c r="A104" s="157" t="s">
        <v>855</v>
      </c>
      <c r="B104" s="24"/>
      <c r="C104" s="24" t="s">
        <v>30</v>
      </c>
      <c r="D104" s="24"/>
      <c r="E104" s="24"/>
      <c r="F104" s="24"/>
      <c r="G104" s="24"/>
      <c r="H104" s="24"/>
      <c r="I104" s="24"/>
      <c r="J104" s="24"/>
      <c r="K104" s="24"/>
      <c r="L104" s="24"/>
      <c r="M104" s="24"/>
      <c r="N104" s="24"/>
      <c r="O104" s="24"/>
      <c r="P104" s="24"/>
      <c r="Q104" s="24"/>
      <c r="R104" s="24"/>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1"/>
      <c r="CC104" s="118"/>
      <c r="CI104" s="156"/>
    </row>
    <row r="105" spans="1:87" s="2" customFormat="1" ht="17.100000000000001" customHeight="1">
      <c r="A105" s="157" t="s">
        <v>855</v>
      </c>
      <c r="B105" s="24"/>
      <c r="C105" s="24" t="s">
        <v>33</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1" t="s">
        <v>823</v>
      </c>
      <c r="CC105" s="118"/>
      <c r="CI105" s="156"/>
    </row>
    <row r="106" spans="1:87" s="2" customFormat="1" ht="4.5" customHeight="1">
      <c r="A106" s="157" t="s">
        <v>855</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20"/>
      <c r="CD106" s="4"/>
      <c r="CE106" s="4"/>
      <c r="CF106" s="4"/>
      <c r="CG106" s="4"/>
      <c r="CH106" s="4"/>
      <c r="CI106" s="132"/>
    </row>
    <row r="107" spans="1:87" s="2" customFormat="1" ht="5.0999999999999996" customHeight="1">
      <c r="A107" s="157" t="s">
        <v>855</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8"/>
      <c r="CI107" s="156"/>
    </row>
    <row r="108" spans="1:87" s="2" customFormat="1" ht="16.5" customHeight="1">
      <c r="A108" s="157" t="s">
        <v>855</v>
      </c>
      <c r="B108" s="24"/>
      <c r="C108" s="24" t="s">
        <v>35</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825</v>
      </c>
      <c r="CC108" s="118"/>
      <c r="CI108" s="156"/>
    </row>
    <row r="109" spans="1:87" s="2" customFormat="1" ht="17.100000000000001" customHeight="1">
      <c r="A109" s="157" t="s">
        <v>855</v>
      </c>
      <c r="B109" s="30"/>
      <c r="C109" s="24" t="s">
        <v>36</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8"/>
      <c r="CI109" s="156"/>
    </row>
    <row r="110" spans="1:87" s="2" customFormat="1" ht="17.100000000000001" customHeight="1">
      <c r="A110" s="157" t="s">
        <v>855</v>
      </c>
      <c r="B110" s="24"/>
      <c r="C110" s="267" t="s">
        <v>37</v>
      </c>
      <c r="D110" s="267"/>
      <c r="E110" s="24"/>
      <c r="F110" s="24" t="s">
        <v>598</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824</v>
      </c>
      <c r="CC110" s="118"/>
      <c r="CI110" s="156"/>
    </row>
    <row r="111" spans="1:87" s="2" customFormat="1" ht="17.100000000000001" customHeight="1">
      <c r="A111" s="157" t="s">
        <v>855</v>
      </c>
      <c r="B111" s="24"/>
      <c r="C111" s="24" t="s">
        <v>38</v>
      </c>
      <c r="D111" s="24"/>
      <c r="E111" s="24"/>
      <c r="F111" s="24"/>
      <c r="G111" s="24"/>
      <c r="H111" s="24"/>
      <c r="I111" s="24"/>
      <c r="J111" s="24"/>
      <c r="K111" s="24"/>
      <c r="L111" s="24"/>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848</v>
      </c>
      <c r="CC111" s="118"/>
      <c r="CI111" s="156"/>
    </row>
    <row r="112" spans="1:87" s="2" customFormat="1" ht="17.100000000000001" customHeight="1">
      <c r="A112" s="157" t="s">
        <v>855</v>
      </c>
      <c r="B112" s="24"/>
      <c r="C112" s="24" t="s">
        <v>599</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56</v>
      </c>
      <c r="AE112" s="24"/>
      <c r="AF112" s="24"/>
      <c r="AG112" s="267"/>
      <c r="AH112" s="267"/>
      <c r="AI112" s="267"/>
      <c r="AJ112" s="267"/>
      <c r="AK112" s="267"/>
      <c r="AL112" s="267"/>
      <c r="AM112" s="267"/>
      <c r="AN112" s="267"/>
      <c r="AO112" s="267"/>
      <c r="AP112" s="267"/>
      <c r="AQ112" s="267"/>
      <c r="AR112" s="24" t="s">
        <v>22</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8"/>
      <c r="CI112" s="156"/>
    </row>
    <row r="113" spans="1:87" s="2" customFormat="1" ht="17.100000000000001" customHeight="1">
      <c r="A113" s="157" t="s">
        <v>855</v>
      </c>
      <c r="B113" s="24"/>
      <c r="C113" s="267" t="s">
        <v>37</v>
      </c>
      <c r="D113" s="267"/>
      <c r="E113" s="24"/>
      <c r="F113" s="24" t="s">
        <v>600</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829</v>
      </c>
      <c r="CC113" s="118"/>
      <c r="CI113" s="156"/>
    </row>
    <row r="114" spans="1:87" s="2" customFormat="1" ht="17.100000000000001" customHeight="1">
      <c r="A114" s="157" t="s">
        <v>855</v>
      </c>
      <c r="B114" s="24"/>
      <c r="C114" s="24" t="s">
        <v>38</v>
      </c>
      <c r="D114" s="24"/>
      <c r="E114" s="24"/>
      <c r="F114" s="24"/>
      <c r="G114" s="24"/>
      <c r="H114" s="24"/>
      <c r="I114" s="24"/>
      <c r="J114" s="24"/>
      <c r="K114" s="24"/>
      <c r="L114" s="24"/>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828</v>
      </c>
      <c r="CC114" s="118"/>
      <c r="CI114" s="156"/>
    </row>
    <row r="115" spans="1:87" s="2" customFormat="1" ht="17.100000000000001" customHeight="1">
      <c r="A115" s="157" t="s">
        <v>855</v>
      </c>
      <c r="B115" s="24"/>
      <c r="C115" s="24" t="s">
        <v>599</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56</v>
      </c>
      <c r="AE115" s="24"/>
      <c r="AF115" s="24"/>
      <c r="AG115" s="267"/>
      <c r="AH115" s="267"/>
      <c r="AI115" s="267"/>
      <c r="AJ115" s="267"/>
      <c r="AK115" s="267"/>
      <c r="AL115" s="267"/>
      <c r="AM115" s="267"/>
      <c r="AN115" s="267"/>
      <c r="AO115" s="267"/>
      <c r="AP115" s="267"/>
      <c r="AQ115" s="267"/>
      <c r="AR115" s="24" t="s">
        <v>22</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8"/>
      <c r="CI115" s="156"/>
    </row>
    <row r="116" spans="1:87" s="2" customFormat="1" ht="40.15" customHeight="1">
      <c r="A116" s="157"/>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06"/>
      <c r="AH116" s="206"/>
      <c r="AI116" s="206"/>
      <c r="AJ116" s="206"/>
      <c r="AK116" s="206"/>
      <c r="AL116" s="206"/>
      <c r="AM116" s="206"/>
      <c r="AN116" s="206"/>
      <c r="AO116" s="206"/>
      <c r="AP116" s="206"/>
      <c r="AQ116" s="206"/>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1"/>
      <c r="CC116" s="118"/>
      <c r="CI116" s="156"/>
    </row>
    <row r="117" spans="1:87" s="2" customFormat="1" ht="17.100000000000001" customHeight="1">
      <c r="A117" s="157" t="s">
        <v>855</v>
      </c>
      <c r="B117" s="24"/>
      <c r="C117" s="267" t="s">
        <v>37</v>
      </c>
      <c r="D117" s="267"/>
      <c r="E117" s="24"/>
      <c r="F117" s="24" t="s">
        <v>601</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826</v>
      </c>
      <c r="CC117" s="118"/>
      <c r="CI117" s="156"/>
    </row>
    <row r="118" spans="1:87" s="2" customFormat="1" ht="17.100000000000001" customHeight="1">
      <c r="A118" s="157" t="s">
        <v>855</v>
      </c>
      <c r="B118" s="24"/>
      <c r="C118" s="24" t="s">
        <v>38</v>
      </c>
      <c r="D118" s="24"/>
      <c r="E118" s="24"/>
      <c r="F118" s="24"/>
      <c r="G118" s="24"/>
      <c r="H118" s="24"/>
      <c r="I118" s="24"/>
      <c r="J118" s="24"/>
      <c r="K118" s="24"/>
      <c r="L118" s="24"/>
      <c r="M118" s="268"/>
      <c r="N118" s="268"/>
      <c r="O118" s="268"/>
      <c r="P118" s="268"/>
      <c r="Q118" s="268"/>
      <c r="R118" s="268"/>
      <c r="S118" s="268"/>
      <c r="T118" s="268"/>
      <c r="U118" s="268"/>
      <c r="V118" s="268"/>
      <c r="W118" s="268"/>
      <c r="X118" s="268"/>
      <c r="Y118" s="268"/>
      <c r="Z118" s="268"/>
      <c r="AA118" s="268"/>
      <c r="AB118" s="268"/>
      <c r="AC118" s="268"/>
      <c r="AD118" s="268"/>
      <c r="AE118" s="268"/>
      <c r="AF118" s="268"/>
      <c r="AG118" s="268"/>
      <c r="AH118" s="268"/>
      <c r="AI118" s="268"/>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1013</v>
      </c>
      <c r="CC118" s="118"/>
      <c r="CI118" s="156"/>
    </row>
    <row r="119" spans="1:87" s="2" customFormat="1" ht="17.100000000000001" customHeight="1">
      <c r="A119" s="157" t="s">
        <v>855</v>
      </c>
      <c r="B119" s="24"/>
      <c r="C119" s="24" t="s">
        <v>602</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56</v>
      </c>
      <c r="AE119" s="24"/>
      <c r="AF119" s="24"/>
      <c r="AG119" s="267"/>
      <c r="AH119" s="267"/>
      <c r="AI119" s="267"/>
      <c r="AJ119" s="267"/>
      <c r="AK119" s="267"/>
      <c r="AL119" s="267"/>
      <c r="AM119" s="267"/>
      <c r="AN119" s="267"/>
      <c r="AO119" s="267"/>
      <c r="AP119" s="267"/>
      <c r="AQ119" s="267"/>
      <c r="AR119" s="24" t="s">
        <v>22</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1014</v>
      </c>
      <c r="CC119" s="118"/>
      <c r="CI119" s="156"/>
    </row>
    <row r="120" spans="1:87" s="2" customFormat="1" ht="17.100000000000001" customHeight="1">
      <c r="A120" s="157" t="s">
        <v>855</v>
      </c>
      <c r="B120" s="24"/>
      <c r="C120" s="24" t="s">
        <v>38</v>
      </c>
      <c r="D120" s="24"/>
      <c r="E120" s="24"/>
      <c r="F120" s="24"/>
      <c r="G120" s="24"/>
      <c r="H120" s="24"/>
      <c r="I120" s="24"/>
      <c r="J120" s="24"/>
      <c r="K120" s="24"/>
      <c r="L120" s="24"/>
      <c r="M120" s="268"/>
      <c r="N120" s="268"/>
      <c r="O120" s="268"/>
      <c r="P120" s="268"/>
      <c r="Q120" s="268"/>
      <c r="R120" s="268"/>
      <c r="S120" s="268"/>
      <c r="T120" s="268"/>
      <c r="U120" s="268"/>
      <c r="V120" s="268"/>
      <c r="W120" s="268"/>
      <c r="X120" s="268"/>
      <c r="Y120" s="268"/>
      <c r="Z120" s="268"/>
      <c r="AA120" s="268"/>
      <c r="AB120" s="268"/>
      <c r="AC120" s="268"/>
      <c r="AD120" s="268"/>
      <c r="AE120" s="268"/>
      <c r="AF120" s="268"/>
      <c r="AG120" s="268"/>
      <c r="AH120" s="268"/>
      <c r="AI120" s="268"/>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8"/>
      <c r="CI120" s="156"/>
    </row>
    <row r="121" spans="1:87" s="2" customFormat="1" ht="17.100000000000001" customHeight="1">
      <c r="A121" s="157" t="s">
        <v>855</v>
      </c>
      <c r="B121" s="24"/>
      <c r="C121" s="24" t="s">
        <v>602</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56</v>
      </c>
      <c r="AE121" s="24"/>
      <c r="AF121" s="24"/>
      <c r="AG121" s="267"/>
      <c r="AH121" s="267"/>
      <c r="AI121" s="267"/>
      <c r="AJ121" s="267"/>
      <c r="AK121" s="267"/>
      <c r="AL121" s="267"/>
      <c r="AM121" s="267"/>
      <c r="AN121" s="267"/>
      <c r="AO121" s="267"/>
      <c r="AP121" s="267"/>
      <c r="AQ121" s="267"/>
      <c r="AR121" s="24" t="s">
        <v>22</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8"/>
      <c r="CI121" s="156"/>
    </row>
    <row r="122" spans="1:87" s="2" customFormat="1" ht="17.100000000000001" customHeight="1">
      <c r="A122" s="157" t="s">
        <v>855</v>
      </c>
      <c r="B122" s="24"/>
      <c r="C122" s="24" t="s">
        <v>38</v>
      </c>
      <c r="D122" s="24"/>
      <c r="E122" s="24"/>
      <c r="F122" s="24"/>
      <c r="G122" s="24"/>
      <c r="H122" s="24"/>
      <c r="I122" s="24"/>
      <c r="J122" s="24"/>
      <c r="K122" s="24"/>
      <c r="L122" s="24"/>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8"/>
      <c r="CI122" s="156"/>
    </row>
    <row r="123" spans="1:87" s="2" customFormat="1" ht="17.100000000000001" customHeight="1">
      <c r="A123" s="157" t="s">
        <v>855</v>
      </c>
      <c r="B123" s="24"/>
      <c r="C123" s="24" t="s">
        <v>602</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56</v>
      </c>
      <c r="AE123" s="24"/>
      <c r="AF123" s="24"/>
      <c r="AG123" s="267"/>
      <c r="AH123" s="267"/>
      <c r="AI123" s="267"/>
      <c r="AJ123" s="267"/>
      <c r="AK123" s="267"/>
      <c r="AL123" s="267"/>
      <c r="AM123" s="267"/>
      <c r="AN123" s="267"/>
      <c r="AO123" s="267"/>
      <c r="AP123" s="267"/>
      <c r="AQ123" s="267"/>
      <c r="AR123" s="24" t="s">
        <v>22</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8"/>
      <c r="CI123" s="156"/>
    </row>
    <row r="124" spans="1:87" s="2" customFormat="1" ht="17.100000000000001" customHeight="1">
      <c r="A124" s="157" t="s">
        <v>855</v>
      </c>
      <c r="B124" s="24"/>
      <c r="C124" s="267" t="s">
        <v>37</v>
      </c>
      <c r="D124" s="267"/>
      <c r="E124" s="24"/>
      <c r="F124" s="24" t="s">
        <v>603</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827</v>
      </c>
      <c r="CC124" s="118"/>
      <c r="CI124" s="156"/>
    </row>
    <row r="125" spans="1:87" s="2" customFormat="1" ht="17.100000000000001" customHeight="1">
      <c r="A125" s="157" t="s">
        <v>855</v>
      </c>
      <c r="B125" s="24"/>
      <c r="C125" s="24" t="s">
        <v>38</v>
      </c>
      <c r="D125" s="24"/>
      <c r="E125" s="24"/>
      <c r="F125" s="24"/>
      <c r="G125" s="24"/>
      <c r="H125" s="24"/>
      <c r="I125" s="24"/>
      <c r="J125" s="24"/>
      <c r="K125" s="24"/>
      <c r="L125" s="24"/>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8"/>
      <c r="CI125" s="156"/>
    </row>
    <row r="126" spans="1:87" s="2" customFormat="1" ht="17.100000000000001" customHeight="1">
      <c r="A126" s="157" t="s">
        <v>855</v>
      </c>
      <c r="B126" s="24"/>
      <c r="C126" s="24" t="s">
        <v>602</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56</v>
      </c>
      <c r="AE126" s="24"/>
      <c r="AF126" s="24"/>
      <c r="AG126" s="267"/>
      <c r="AH126" s="267"/>
      <c r="AI126" s="267"/>
      <c r="AJ126" s="267"/>
      <c r="AK126" s="267"/>
      <c r="AL126" s="267"/>
      <c r="AM126" s="267"/>
      <c r="AN126" s="267"/>
      <c r="AO126" s="267"/>
      <c r="AP126" s="267"/>
      <c r="AQ126" s="267"/>
      <c r="AR126" s="24" t="s">
        <v>22</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8"/>
      <c r="CI126" s="156"/>
    </row>
    <row r="127" spans="1:87" s="2" customFormat="1" ht="17.100000000000001" customHeight="1">
      <c r="A127" s="157" t="s">
        <v>855</v>
      </c>
      <c r="B127" s="24"/>
      <c r="C127" s="24" t="s">
        <v>38</v>
      </c>
      <c r="D127" s="24"/>
      <c r="E127" s="24"/>
      <c r="F127" s="24"/>
      <c r="G127" s="24"/>
      <c r="H127" s="24"/>
      <c r="I127" s="24"/>
      <c r="J127" s="24"/>
      <c r="K127" s="24"/>
      <c r="L127" s="24"/>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8"/>
      <c r="CI127" s="156"/>
    </row>
    <row r="128" spans="1:87" s="2" customFormat="1" ht="17.100000000000001" customHeight="1">
      <c r="A128" s="157" t="s">
        <v>855</v>
      </c>
      <c r="B128" s="24"/>
      <c r="C128" s="24" t="s">
        <v>602</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56</v>
      </c>
      <c r="AE128" s="24"/>
      <c r="AF128" s="24"/>
      <c r="AG128" s="267"/>
      <c r="AH128" s="267"/>
      <c r="AI128" s="267"/>
      <c r="AJ128" s="267"/>
      <c r="AK128" s="267"/>
      <c r="AL128" s="267"/>
      <c r="AM128" s="267"/>
      <c r="AN128" s="267"/>
      <c r="AO128" s="267"/>
      <c r="AP128" s="267"/>
      <c r="AQ128" s="267"/>
      <c r="AR128" s="24" t="s">
        <v>22</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8"/>
      <c r="CI128" s="156"/>
    </row>
    <row r="129" spans="1:87" s="2" customFormat="1" ht="17.100000000000001" customHeight="1">
      <c r="A129" s="157" t="s">
        <v>855</v>
      </c>
      <c r="B129" s="24"/>
      <c r="C129" s="24" t="s">
        <v>38</v>
      </c>
      <c r="D129" s="24"/>
      <c r="E129" s="24"/>
      <c r="F129" s="24"/>
      <c r="G129" s="24"/>
      <c r="H129" s="24"/>
      <c r="I129" s="24"/>
      <c r="J129" s="24"/>
      <c r="K129" s="24"/>
      <c r="L129" s="24"/>
      <c r="M129" s="268"/>
      <c r="N129" s="268"/>
      <c r="O129" s="268"/>
      <c r="P129" s="268"/>
      <c r="Q129" s="268"/>
      <c r="R129" s="268"/>
      <c r="S129" s="268"/>
      <c r="T129" s="268"/>
      <c r="U129" s="268"/>
      <c r="V129" s="268"/>
      <c r="W129" s="268"/>
      <c r="X129" s="268"/>
      <c r="Y129" s="268"/>
      <c r="Z129" s="268"/>
      <c r="AA129" s="268"/>
      <c r="AB129" s="268"/>
      <c r="AC129" s="268"/>
      <c r="AD129" s="268"/>
      <c r="AE129" s="268"/>
      <c r="AF129" s="268"/>
      <c r="AG129" s="268"/>
      <c r="AH129" s="268"/>
      <c r="AI129" s="268"/>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8"/>
      <c r="CI129" s="156"/>
    </row>
    <row r="130" spans="1:87" s="2" customFormat="1" ht="17.100000000000001" customHeight="1">
      <c r="A130" s="157" t="s">
        <v>855</v>
      </c>
      <c r="B130" s="24"/>
      <c r="C130" s="24" t="s">
        <v>602</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56</v>
      </c>
      <c r="AE130" s="24"/>
      <c r="AF130" s="24"/>
      <c r="AG130" s="267"/>
      <c r="AH130" s="267"/>
      <c r="AI130" s="267"/>
      <c r="AJ130" s="267"/>
      <c r="AK130" s="267"/>
      <c r="AL130" s="267"/>
      <c r="AM130" s="267"/>
      <c r="AN130" s="267"/>
      <c r="AO130" s="267"/>
      <c r="AP130" s="267"/>
      <c r="AQ130" s="267"/>
      <c r="AR130" s="24" t="s">
        <v>22</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8"/>
      <c r="CI130" s="156"/>
    </row>
    <row r="131" spans="1:87" s="2" customFormat="1" ht="17.100000000000001" customHeight="1">
      <c r="A131" s="157" t="s">
        <v>855</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20"/>
      <c r="CD131" s="4"/>
      <c r="CE131" s="4"/>
      <c r="CF131" s="4"/>
      <c r="CG131" s="4"/>
      <c r="CH131" s="4"/>
      <c r="CI131" s="132"/>
    </row>
    <row r="132" spans="1:87" s="2" customFormat="1" ht="5.0999999999999996" customHeight="1">
      <c r="A132" s="157" t="s">
        <v>855</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8"/>
      <c r="CI132" s="156"/>
    </row>
    <row r="133" spans="1:87" s="2" customFormat="1" ht="16.5" customHeight="1">
      <c r="A133" s="157" t="s">
        <v>855</v>
      </c>
      <c r="B133" s="24" t="s">
        <v>604</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8"/>
      <c r="CI133" s="156"/>
    </row>
    <row r="134" spans="1:87" s="2" customFormat="1" ht="17.100000000000001" customHeight="1">
      <c r="A134" s="157" t="s">
        <v>855</v>
      </c>
      <c r="B134" s="24"/>
      <c r="C134" s="24" t="s">
        <v>40</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876</v>
      </c>
      <c r="CC134" s="118"/>
      <c r="CI134" s="156"/>
    </row>
    <row r="135" spans="1:87" s="2" customFormat="1" ht="17.100000000000001" customHeight="1">
      <c r="A135" s="157" t="s">
        <v>855</v>
      </c>
      <c r="B135" s="24"/>
      <c r="C135" s="24" t="s">
        <v>41</v>
      </c>
      <c r="D135" s="24"/>
      <c r="E135" s="24"/>
      <c r="F135" s="24"/>
      <c r="G135" s="24"/>
      <c r="H135" s="24"/>
      <c r="I135" s="24"/>
      <c r="J135" s="24"/>
      <c r="K135" s="24"/>
      <c r="L135" s="24"/>
      <c r="M135" s="24"/>
      <c r="N135" s="24"/>
      <c r="O135" s="24"/>
      <c r="P135" s="24"/>
      <c r="Q135" s="24"/>
      <c r="R135" s="24"/>
      <c r="S135" s="268"/>
      <c r="T135" s="268"/>
      <c r="U135" s="268"/>
      <c r="V135" s="268"/>
      <c r="W135" s="268"/>
      <c r="X135" s="268"/>
      <c r="Y135" s="268"/>
      <c r="Z135" s="268"/>
      <c r="AA135" s="268"/>
      <c r="AB135" s="268"/>
      <c r="AC135" s="268"/>
      <c r="AD135" s="268"/>
      <c r="AE135" s="268"/>
      <c r="AF135" s="268"/>
      <c r="AG135" s="268"/>
      <c r="AH135" s="268"/>
      <c r="AI135" s="268"/>
      <c r="AJ135" s="268"/>
      <c r="AK135" s="268"/>
      <c r="AL135" s="268"/>
      <c r="AM135" s="268"/>
      <c r="AN135" s="268"/>
      <c r="AO135" s="268"/>
      <c r="AP135" s="268"/>
      <c r="AQ135" s="268"/>
      <c r="AR135" s="268"/>
      <c r="AS135" s="268"/>
      <c r="AT135" s="268"/>
      <c r="AU135" s="268"/>
      <c r="AV135" s="268"/>
      <c r="AW135" s="268"/>
      <c r="AX135" s="268"/>
      <c r="AY135" s="268"/>
      <c r="AZ135" s="268"/>
      <c r="BA135" s="268"/>
      <c r="BB135" s="268"/>
      <c r="BC135" s="268"/>
      <c r="BD135" s="268"/>
      <c r="BE135" s="268"/>
      <c r="BF135" s="268"/>
      <c r="BG135" s="268"/>
      <c r="BH135" s="268"/>
      <c r="BI135" s="268"/>
      <c r="BJ135" s="268"/>
      <c r="BK135" s="268"/>
      <c r="BL135" s="268"/>
      <c r="BM135" s="268"/>
      <c r="BN135" s="268"/>
      <c r="BO135" s="268"/>
      <c r="BP135" s="268"/>
      <c r="BQ135" s="268"/>
      <c r="BR135" s="268"/>
      <c r="BS135" s="268"/>
      <c r="BT135" s="268"/>
      <c r="BU135" s="268"/>
      <c r="BV135" s="268"/>
      <c r="BW135" s="268"/>
      <c r="BX135" s="268"/>
      <c r="BY135" s="268"/>
      <c r="BZ135" s="268"/>
      <c r="CA135" s="268"/>
      <c r="CB135" s="292" t="s">
        <v>1174</v>
      </c>
      <c r="CC135" s="292"/>
      <c r="CD135" s="292"/>
      <c r="CE135" s="292"/>
      <c r="CF135" s="292"/>
      <c r="CG135" s="292"/>
      <c r="CH135" s="292"/>
      <c r="CI135" s="293"/>
    </row>
    <row r="136" spans="1:87" s="2" customFormat="1" ht="17.100000000000001" customHeight="1">
      <c r="A136" s="157" t="s">
        <v>855</v>
      </c>
      <c r="B136" s="24"/>
      <c r="C136" s="24" t="s">
        <v>42</v>
      </c>
      <c r="D136" s="24"/>
      <c r="E136" s="24"/>
      <c r="F136" s="24"/>
      <c r="G136" s="24"/>
      <c r="H136" s="24"/>
      <c r="I136" s="24"/>
      <c r="J136" s="24"/>
      <c r="K136" s="24"/>
      <c r="L136" s="24"/>
      <c r="M136" s="24"/>
      <c r="N136" s="24"/>
      <c r="O136" s="24"/>
      <c r="P136" s="24"/>
      <c r="Q136" s="24"/>
      <c r="R136" s="24"/>
      <c r="S136" s="268"/>
      <c r="T136" s="268"/>
      <c r="U136" s="268"/>
      <c r="V136" s="268"/>
      <c r="W136" s="268"/>
      <c r="X136" s="268"/>
      <c r="Y136" s="268"/>
      <c r="Z136" s="268"/>
      <c r="AA136" s="268"/>
      <c r="AB136" s="268"/>
      <c r="AC136" s="268"/>
      <c r="AD136" s="268"/>
      <c r="AE136" s="268"/>
      <c r="AF136" s="268"/>
      <c r="AG136" s="268"/>
      <c r="AH136" s="268"/>
      <c r="AI136" s="268"/>
      <c r="AJ136" s="268"/>
      <c r="AK136" s="268"/>
      <c r="AL136" s="268"/>
      <c r="AM136" s="268"/>
      <c r="AN136" s="268"/>
      <c r="AO136" s="268"/>
      <c r="AP136" s="268"/>
      <c r="AQ136" s="268"/>
      <c r="AR136" s="268"/>
      <c r="AS136" s="268"/>
      <c r="AT136" s="268"/>
      <c r="AU136" s="268"/>
      <c r="AV136" s="268"/>
      <c r="AW136" s="268"/>
      <c r="AX136" s="268"/>
      <c r="AY136" s="268"/>
      <c r="AZ136" s="268"/>
      <c r="BA136" s="268"/>
      <c r="BB136" s="268"/>
      <c r="BC136" s="268"/>
      <c r="BD136" s="268"/>
      <c r="BE136" s="268"/>
      <c r="BF136" s="268"/>
      <c r="BG136" s="268"/>
      <c r="BH136" s="268"/>
      <c r="BI136" s="268"/>
      <c r="BJ136" s="268"/>
      <c r="BK136" s="268"/>
      <c r="BL136" s="268"/>
      <c r="BM136" s="268"/>
      <c r="BN136" s="268"/>
      <c r="BO136" s="268"/>
      <c r="BP136" s="268"/>
      <c r="BQ136" s="268"/>
      <c r="BR136" s="268"/>
      <c r="BS136" s="268"/>
      <c r="BT136" s="268"/>
      <c r="BU136" s="268"/>
      <c r="BV136" s="268"/>
      <c r="BW136" s="268"/>
      <c r="BX136" s="268"/>
      <c r="BY136" s="268"/>
      <c r="BZ136" s="268"/>
      <c r="CA136" s="268"/>
      <c r="CB136" s="292"/>
      <c r="CC136" s="292"/>
      <c r="CD136" s="292"/>
      <c r="CE136" s="292"/>
      <c r="CF136" s="292"/>
      <c r="CG136" s="292"/>
      <c r="CH136" s="292"/>
      <c r="CI136" s="293"/>
    </row>
    <row r="137" spans="1:87" s="2" customFormat="1" ht="17.100000000000001" customHeight="1">
      <c r="A137" s="157" t="s">
        <v>855</v>
      </c>
      <c r="B137" s="24"/>
      <c r="C137" s="24" t="s">
        <v>14</v>
      </c>
      <c r="D137" s="24"/>
      <c r="E137" s="24"/>
      <c r="F137" s="24"/>
      <c r="G137" s="24"/>
      <c r="H137" s="24"/>
      <c r="I137" s="24"/>
      <c r="J137" s="24"/>
      <c r="K137" s="24"/>
      <c r="L137" s="24"/>
      <c r="M137" s="24"/>
      <c r="N137" s="24"/>
      <c r="O137" s="24"/>
      <c r="P137" s="24"/>
      <c r="Q137" s="24"/>
      <c r="R137" s="24"/>
      <c r="S137" s="259" t="s">
        <v>595</v>
      </c>
      <c r="T137" s="259"/>
      <c r="U137" s="259"/>
      <c r="V137" s="268"/>
      <c r="W137" s="268"/>
      <c r="X137" s="268"/>
      <c r="Y137" s="268"/>
      <c r="Z137" s="268"/>
      <c r="AA137" s="268"/>
      <c r="AB137" s="268"/>
      <c r="AC137" s="268"/>
      <c r="AD137" s="268"/>
      <c r="AE137" s="268"/>
      <c r="AF137" s="268"/>
      <c r="AG137" s="268"/>
      <c r="AH137" s="268"/>
      <c r="AI137" s="268"/>
      <c r="AJ137" s="268"/>
      <c r="AK137" s="268"/>
      <c r="AL137" s="268"/>
      <c r="AM137" s="268"/>
      <c r="AN137" s="268"/>
      <c r="AO137" s="268"/>
      <c r="AP137" s="268"/>
      <c r="AQ137" s="268"/>
      <c r="AR137" s="268"/>
      <c r="AS137" s="268"/>
      <c r="AT137" s="268"/>
      <c r="AU137" s="268"/>
      <c r="AV137" s="268"/>
      <c r="AW137" s="268"/>
      <c r="AX137" s="268"/>
      <c r="AY137" s="268"/>
      <c r="AZ137" s="268"/>
      <c r="BA137" s="268"/>
      <c r="BB137" s="268"/>
      <c r="BC137" s="268"/>
      <c r="BD137" s="268"/>
      <c r="BE137" s="268"/>
      <c r="BF137" s="268"/>
      <c r="BG137" s="268"/>
      <c r="BH137" s="268"/>
      <c r="BI137" s="268"/>
      <c r="BJ137" s="268"/>
      <c r="BK137" s="268"/>
      <c r="BL137" s="268"/>
      <c r="BM137" s="268"/>
      <c r="BN137" s="268"/>
      <c r="BO137" s="268"/>
      <c r="BP137" s="268"/>
      <c r="BQ137" s="268"/>
      <c r="BR137" s="268"/>
      <c r="BS137" s="268"/>
      <c r="BT137" s="268"/>
      <c r="BU137" s="268"/>
      <c r="BV137" s="268"/>
      <c r="BW137" s="268"/>
      <c r="BX137" s="268"/>
      <c r="BY137" s="268"/>
      <c r="BZ137" s="268"/>
      <c r="CA137" s="268"/>
      <c r="CB137" s="292"/>
      <c r="CC137" s="292"/>
      <c r="CD137" s="292"/>
      <c r="CE137" s="292"/>
      <c r="CF137" s="292"/>
      <c r="CG137" s="292"/>
      <c r="CH137" s="292"/>
      <c r="CI137" s="293"/>
    </row>
    <row r="138" spans="1:87" s="2" customFormat="1" ht="17.100000000000001" customHeight="1">
      <c r="A138" s="157" t="s">
        <v>855</v>
      </c>
      <c r="B138" s="24"/>
      <c r="C138" s="24" t="s">
        <v>43</v>
      </c>
      <c r="D138" s="24"/>
      <c r="E138" s="24"/>
      <c r="F138" s="24"/>
      <c r="G138" s="24"/>
      <c r="H138" s="24"/>
      <c r="I138" s="24"/>
      <c r="J138" s="24"/>
      <c r="K138" s="24"/>
      <c r="L138" s="24"/>
      <c r="M138" s="24"/>
      <c r="N138" s="24"/>
      <c r="O138" s="24"/>
      <c r="P138" s="24"/>
      <c r="Q138" s="24"/>
      <c r="R138" s="24"/>
      <c r="S138" s="233"/>
      <c r="T138" s="233"/>
      <c r="U138" s="233"/>
      <c r="V138" s="233"/>
      <c r="W138" s="233"/>
      <c r="X138" s="233"/>
      <c r="Y138" s="233"/>
      <c r="Z138" s="233"/>
      <c r="AA138" s="268"/>
      <c r="AB138" s="268"/>
      <c r="AC138" s="268"/>
      <c r="AD138" s="268"/>
      <c r="AE138" s="268"/>
      <c r="AF138" s="268"/>
      <c r="AG138" s="268"/>
      <c r="AH138" s="268"/>
      <c r="AI138" s="268"/>
      <c r="AJ138" s="268"/>
      <c r="AK138" s="268"/>
      <c r="AL138" s="268"/>
      <c r="AM138" s="268"/>
      <c r="AN138" s="268"/>
      <c r="AO138" s="268"/>
      <c r="AP138" s="268"/>
      <c r="AQ138" s="268"/>
      <c r="AR138" s="268"/>
      <c r="AS138" s="268"/>
      <c r="AT138" s="268"/>
      <c r="AU138" s="268"/>
      <c r="AV138" s="268"/>
      <c r="AW138" s="268"/>
      <c r="AX138" s="268"/>
      <c r="AY138" s="268"/>
      <c r="AZ138" s="268"/>
      <c r="BA138" s="268"/>
      <c r="BB138" s="268"/>
      <c r="BC138" s="268"/>
      <c r="BD138" s="268"/>
      <c r="BE138" s="268"/>
      <c r="BF138" s="268"/>
      <c r="BG138" s="268"/>
      <c r="BH138" s="268"/>
      <c r="BI138" s="268"/>
      <c r="BJ138" s="268"/>
      <c r="BK138" s="268"/>
      <c r="BL138" s="268"/>
      <c r="BM138" s="268"/>
      <c r="BN138" s="268"/>
      <c r="BO138" s="268"/>
      <c r="BP138" s="268"/>
      <c r="BQ138" s="268"/>
      <c r="BR138" s="268"/>
      <c r="BS138" s="268"/>
      <c r="BT138" s="268"/>
      <c r="BU138" s="268"/>
      <c r="BV138" s="268"/>
      <c r="BW138" s="268"/>
      <c r="BX138" s="268"/>
      <c r="BY138" s="268"/>
      <c r="BZ138" s="268"/>
      <c r="CA138" s="268"/>
      <c r="CB138" s="292"/>
      <c r="CC138" s="292"/>
      <c r="CD138" s="292"/>
      <c r="CE138" s="292"/>
      <c r="CF138" s="292"/>
      <c r="CG138" s="292"/>
      <c r="CH138" s="292"/>
      <c r="CI138" s="293"/>
    </row>
    <row r="139" spans="1:87" s="2" customFormat="1" ht="17.100000000000001" customHeight="1">
      <c r="A139" s="157" t="s">
        <v>855</v>
      </c>
      <c r="B139" s="24"/>
      <c r="C139" s="24" t="s">
        <v>16</v>
      </c>
      <c r="D139" s="24"/>
      <c r="E139" s="24"/>
      <c r="F139" s="24"/>
      <c r="G139" s="24"/>
      <c r="H139" s="24"/>
      <c r="I139" s="24"/>
      <c r="J139" s="24"/>
      <c r="K139" s="24"/>
      <c r="L139" s="24"/>
      <c r="M139" s="24"/>
      <c r="N139" s="24"/>
      <c r="O139" s="24"/>
      <c r="P139" s="24"/>
      <c r="Q139" s="24"/>
      <c r="R139" s="24"/>
      <c r="S139" s="268"/>
      <c r="T139" s="268"/>
      <c r="U139" s="268"/>
      <c r="V139" s="268"/>
      <c r="W139" s="268"/>
      <c r="X139" s="268"/>
      <c r="Y139" s="268"/>
      <c r="Z139" s="268"/>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268"/>
      <c r="AY139" s="268"/>
      <c r="AZ139" s="268"/>
      <c r="BA139" s="268"/>
      <c r="BB139" s="268"/>
      <c r="BC139" s="268"/>
      <c r="BD139" s="268"/>
      <c r="BE139" s="268"/>
      <c r="BF139" s="268"/>
      <c r="BG139" s="268"/>
      <c r="BH139" s="268"/>
      <c r="BI139" s="268"/>
      <c r="BJ139" s="268"/>
      <c r="BK139" s="268"/>
      <c r="BL139" s="268"/>
      <c r="BM139" s="268"/>
      <c r="BN139" s="268"/>
      <c r="BO139" s="268"/>
      <c r="BP139" s="268"/>
      <c r="BQ139" s="268"/>
      <c r="BR139" s="268"/>
      <c r="BS139" s="268"/>
      <c r="BT139" s="268"/>
      <c r="BU139" s="268"/>
      <c r="BV139" s="268"/>
      <c r="BW139" s="268"/>
      <c r="BX139" s="268"/>
      <c r="BY139" s="268"/>
      <c r="BZ139" s="268"/>
      <c r="CA139" s="268"/>
      <c r="CB139" s="292"/>
      <c r="CC139" s="292"/>
      <c r="CD139" s="292"/>
      <c r="CE139" s="292"/>
      <c r="CF139" s="292"/>
      <c r="CG139" s="292"/>
      <c r="CH139" s="292"/>
      <c r="CI139" s="293"/>
    </row>
    <row r="140" spans="1:87" s="2" customFormat="1" ht="17.100000000000001" customHeight="1">
      <c r="A140" s="157" t="s">
        <v>855</v>
      </c>
      <c r="B140" s="24"/>
      <c r="C140" s="24" t="s">
        <v>44</v>
      </c>
      <c r="D140" s="24"/>
      <c r="E140" s="24"/>
      <c r="F140" s="24"/>
      <c r="G140" s="24"/>
      <c r="H140" s="24"/>
      <c r="I140" s="24"/>
      <c r="J140" s="24"/>
      <c r="K140" s="24"/>
      <c r="L140" s="24"/>
      <c r="M140" s="24"/>
      <c r="N140" s="24"/>
      <c r="O140" s="24"/>
      <c r="P140" s="24"/>
      <c r="Q140" s="24"/>
      <c r="R140" s="24"/>
      <c r="S140" s="268"/>
      <c r="T140" s="268"/>
      <c r="U140" s="268"/>
      <c r="V140" s="268"/>
      <c r="W140" s="268"/>
      <c r="X140" s="268"/>
      <c r="Y140" s="268"/>
      <c r="Z140" s="268"/>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268"/>
      <c r="AY140" s="268"/>
      <c r="AZ140" s="268"/>
      <c r="BA140" s="268"/>
      <c r="BB140" s="268"/>
      <c r="BC140" s="268"/>
      <c r="BD140" s="268"/>
      <c r="BE140" s="268"/>
      <c r="BF140" s="268"/>
      <c r="BG140" s="268"/>
      <c r="BH140" s="268"/>
      <c r="BI140" s="268"/>
      <c r="BJ140" s="268"/>
      <c r="BK140" s="268"/>
      <c r="BL140" s="268"/>
      <c r="BM140" s="268"/>
      <c r="BN140" s="268"/>
      <c r="BO140" s="268"/>
      <c r="BP140" s="268"/>
      <c r="BQ140" s="268"/>
      <c r="BR140" s="268"/>
      <c r="BS140" s="268"/>
      <c r="BT140" s="268"/>
      <c r="BU140" s="268"/>
      <c r="BV140" s="268"/>
      <c r="BW140" s="268"/>
      <c r="BX140" s="268"/>
      <c r="BY140" s="268"/>
      <c r="BZ140" s="268"/>
      <c r="CA140" s="268"/>
      <c r="CB140" s="292"/>
      <c r="CC140" s="292"/>
      <c r="CD140" s="292"/>
      <c r="CE140" s="292"/>
      <c r="CF140" s="292"/>
      <c r="CG140" s="292"/>
      <c r="CH140" s="292"/>
      <c r="CI140" s="293"/>
    </row>
    <row r="141" spans="1:87" s="2" customFormat="1" ht="17.100000000000001" customHeight="1">
      <c r="A141" s="157" t="s">
        <v>855</v>
      </c>
      <c r="B141" s="24"/>
      <c r="C141" s="24" t="s">
        <v>45</v>
      </c>
      <c r="D141" s="24"/>
      <c r="E141" s="24"/>
      <c r="F141" s="24"/>
      <c r="G141" s="24"/>
      <c r="H141" s="24"/>
      <c r="I141" s="24"/>
      <c r="J141" s="24"/>
      <c r="K141" s="24"/>
      <c r="L141" s="24"/>
      <c r="M141" s="24"/>
      <c r="N141" s="24"/>
      <c r="O141" s="24"/>
      <c r="P141" s="24"/>
      <c r="Q141" s="24"/>
      <c r="R141" s="24"/>
      <c r="S141" s="65"/>
      <c r="T141" s="65"/>
      <c r="U141" s="65"/>
      <c r="V141" s="24"/>
      <c r="W141" s="24"/>
      <c r="X141" s="24"/>
      <c r="Y141" s="268"/>
      <c r="Z141" s="268"/>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268"/>
      <c r="AY141" s="268"/>
      <c r="AZ141" s="268"/>
      <c r="BA141" s="268"/>
      <c r="BB141" s="268"/>
      <c r="BC141" s="268"/>
      <c r="BD141" s="268"/>
      <c r="BE141" s="268"/>
      <c r="BF141" s="268"/>
      <c r="BG141" s="268"/>
      <c r="BH141" s="268"/>
      <c r="BI141" s="268"/>
      <c r="BJ141" s="268"/>
      <c r="BK141" s="268"/>
      <c r="BL141" s="268"/>
      <c r="BM141" s="268"/>
      <c r="BN141" s="268"/>
      <c r="BO141" s="268"/>
      <c r="BP141" s="268"/>
      <c r="BQ141" s="268"/>
      <c r="BR141" s="268"/>
      <c r="BS141" s="268"/>
      <c r="BT141" s="268"/>
      <c r="BU141" s="268"/>
      <c r="BV141" s="268"/>
      <c r="BW141" s="268"/>
      <c r="BX141" s="268"/>
      <c r="BY141" s="268"/>
      <c r="BZ141" s="268"/>
      <c r="CA141" s="268"/>
      <c r="CB141" s="1"/>
      <c r="CC141" s="118"/>
      <c r="CI141" s="156"/>
    </row>
    <row r="142" spans="1:87" s="2" customFormat="1" ht="4.5" customHeight="1">
      <c r="A142" s="157" t="s">
        <v>855</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8"/>
      <c r="CI142" s="156"/>
    </row>
    <row r="143" spans="1:87" s="2" customFormat="1" ht="5.0999999999999996" customHeight="1">
      <c r="A143" s="157" t="s">
        <v>855</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8"/>
      <c r="CI143" s="156"/>
    </row>
    <row r="144" spans="1:87" s="2" customFormat="1" ht="16.5" customHeight="1">
      <c r="A144" s="157" t="s">
        <v>855</v>
      </c>
      <c r="B144" s="24"/>
      <c r="C144" s="24" t="s">
        <v>46</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8"/>
      <c r="CI144" s="156"/>
    </row>
    <row r="145" spans="1:87" s="2" customFormat="1" ht="17.100000000000001" customHeight="1">
      <c r="A145" s="157" t="s">
        <v>855</v>
      </c>
      <c r="B145" s="24"/>
      <c r="C145" s="24" t="s">
        <v>41</v>
      </c>
      <c r="D145" s="24"/>
      <c r="E145" s="24"/>
      <c r="F145" s="24"/>
      <c r="G145" s="24"/>
      <c r="H145" s="24"/>
      <c r="I145" s="24"/>
      <c r="J145" s="24"/>
      <c r="K145" s="24"/>
      <c r="L145" s="24"/>
      <c r="M145" s="24"/>
      <c r="N145" s="24"/>
      <c r="O145" s="24"/>
      <c r="P145" s="24"/>
      <c r="Q145" s="24"/>
      <c r="R145" s="24"/>
      <c r="S145" s="268"/>
      <c r="T145" s="268"/>
      <c r="U145" s="268"/>
      <c r="V145" s="268"/>
      <c r="W145" s="268"/>
      <c r="X145" s="268"/>
      <c r="Y145" s="268"/>
      <c r="Z145" s="26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268"/>
      <c r="AY145" s="268"/>
      <c r="AZ145" s="268"/>
      <c r="BA145" s="268"/>
      <c r="BB145" s="268"/>
      <c r="BC145" s="268"/>
      <c r="BD145" s="268"/>
      <c r="BE145" s="268"/>
      <c r="BF145" s="268"/>
      <c r="BG145" s="268"/>
      <c r="BH145" s="268"/>
      <c r="BI145" s="268"/>
      <c r="BJ145" s="268"/>
      <c r="BK145" s="268"/>
      <c r="BL145" s="268"/>
      <c r="BM145" s="268"/>
      <c r="BN145" s="268"/>
      <c r="BO145" s="268"/>
      <c r="BP145" s="268"/>
      <c r="BQ145" s="268"/>
      <c r="BR145" s="268"/>
      <c r="BS145" s="268"/>
      <c r="BT145" s="268"/>
      <c r="BU145" s="268"/>
      <c r="BV145" s="268"/>
      <c r="BW145" s="268"/>
      <c r="BX145" s="268"/>
      <c r="BY145" s="268"/>
      <c r="BZ145" s="268"/>
      <c r="CA145" s="268"/>
      <c r="CB145" s="1"/>
      <c r="CC145" s="118"/>
      <c r="CI145" s="156"/>
    </row>
    <row r="146" spans="1:87" s="2" customFormat="1" ht="17.100000000000001" customHeight="1">
      <c r="A146" s="157" t="s">
        <v>855</v>
      </c>
      <c r="B146" s="24"/>
      <c r="C146" s="24" t="s">
        <v>42</v>
      </c>
      <c r="D146" s="24"/>
      <c r="E146" s="24"/>
      <c r="F146" s="24"/>
      <c r="G146" s="24"/>
      <c r="H146" s="24"/>
      <c r="I146" s="24"/>
      <c r="J146" s="24"/>
      <c r="K146" s="24"/>
      <c r="L146" s="24"/>
      <c r="M146" s="24"/>
      <c r="N146" s="24"/>
      <c r="O146" s="24"/>
      <c r="P146" s="24"/>
      <c r="Q146" s="24"/>
      <c r="R146" s="24"/>
      <c r="S146" s="268"/>
      <c r="T146" s="268"/>
      <c r="U146" s="268"/>
      <c r="V146" s="268"/>
      <c r="W146" s="268"/>
      <c r="X146" s="268"/>
      <c r="Y146" s="268"/>
      <c r="Z146" s="268"/>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268"/>
      <c r="AY146" s="268"/>
      <c r="AZ146" s="268"/>
      <c r="BA146" s="268"/>
      <c r="BB146" s="268"/>
      <c r="BC146" s="268"/>
      <c r="BD146" s="268"/>
      <c r="BE146" s="268"/>
      <c r="BF146" s="268"/>
      <c r="BG146" s="268"/>
      <c r="BH146" s="268"/>
      <c r="BI146" s="268"/>
      <c r="BJ146" s="268"/>
      <c r="BK146" s="268"/>
      <c r="BL146" s="268"/>
      <c r="BM146" s="268"/>
      <c r="BN146" s="268"/>
      <c r="BO146" s="268"/>
      <c r="BP146" s="268"/>
      <c r="BQ146" s="268"/>
      <c r="BR146" s="268"/>
      <c r="BS146" s="268"/>
      <c r="BT146" s="268"/>
      <c r="BU146" s="268"/>
      <c r="BV146" s="268"/>
      <c r="BW146" s="268"/>
      <c r="BX146" s="268"/>
      <c r="BY146" s="268"/>
      <c r="BZ146" s="268"/>
      <c r="CA146" s="268"/>
      <c r="CB146" s="1"/>
      <c r="CC146" s="118"/>
      <c r="CI146" s="156"/>
    </row>
    <row r="147" spans="1:87" s="2" customFormat="1" ht="17.100000000000001" customHeight="1">
      <c r="A147" s="157" t="s">
        <v>855</v>
      </c>
      <c r="B147" s="24"/>
      <c r="C147" s="24" t="s">
        <v>14</v>
      </c>
      <c r="D147" s="24"/>
      <c r="E147" s="24"/>
      <c r="F147" s="24"/>
      <c r="G147" s="24"/>
      <c r="H147" s="24"/>
      <c r="I147" s="24"/>
      <c r="J147" s="24"/>
      <c r="K147" s="24"/>
      <c r="L147" s="24"/>
      <c r="M147" s="24"/>
      <c r="N147" s="24"/>
      <c r="O147" s="24"/>
      <c r="P147" s="24"/>
      <c r="Q147" s="24"/>
      <c r="R147" s="24"/>
      <c r="S147" s="259" t="s">
        <v>595</v>
      </c>
      <c r="T147" s="259"/>
      <c r="U147" s="259"/>
      <c r="V147" s="268"/>
      <c r="W147" s="268"/>
      <c r="X147" s="268"/>
      <c r="Y147" s="268"/>
      <c r="Z147" s="268"/>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268"/>
      <c r="AY147" s="268"/>
      <c r="AZ147" s="268"/>
      <c r="BA147" s="268"/>
      <c r="BB147" s="268"/>
      <c r="BC147" s="268"/>
      <c r="BD147" s="268"/>
      <c r="BE147" s="268"/>
      <c r="BF147" s="268"/>
      <c r="BG147" s="268"/>
      <c r="BH147" s="268"/>
      <c r="BI147" s="268"/>
      <c r="BJ147" s="268"/>
      <c r="BK147" s="268"/>
      <c r="BL147" s="268"/>
      <c r="BM147" s="268"/>
      <c r="BN147" s="268"/>
      <c r="BO147" s="268"/>
      <c r="BP147" s="268"/>
      <c r="BQ147" s="268"/>
      <c r="BR147" s="268"/>
      <c r="BS147" s="268"/>
      <c r="BT147" s="268"/>
      <c r="BU147" s="268"/>
      <c r="BV147" s="268"/>
      <c r="BW147" s="268"/>
      <c r="BX147" s="268"/>
      <c r="BY147" s="268"/>
      <c r="BZ147" s="268"/>
      <c r="CA147" s="268"/>
      <c r="CB147" s="1"/>
      <c r="CC147" s="118"/>
      <c r="CI147" s="156"/>
    </row>
    <row r="148" spans="1:87" s="2" customFormat="1" ht="17.100000000000001" customHeight="1">
      <c r="A148" s="157" t="s">
        <v>855</v>
      </c>
      <c r="B148" s="24"/>
      <c r="C148" s="24" t="s">
        <v>43</v>
      </c>
      <c r="D148" s="24"/>
      <c r="E148" s="24"/>
      <c r="F148" s="24"/>
      <c r="G148" s="24"/>
      <c r="H148" s="24"/>
      <c r="I148" s="24"/>
      <c r="J148" s="24"/>
      <c r="K148" s="24"/>
      <c r="L148" s="24"/>
      <c r="M148" s="24"/>
      <c r="N148" s="24"/>
      <c r="O148" s="24"/>
      <c r="P148" s="24"/>
      <c r="Q148" s="24"/>
      <c r="R148" s="24"/>
      <c r="S148" s="233"/>
      <c r="T148" s="233"/>
      <c r="U148" s="233"/>
      <c r="V148" s="233"/>
      <c r="W148" s="233"/>
      <c r="X148" s="233"/>
      <c r="Y148" s="233"/>
      <c r="Z148" s="233"/>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268"/>
      <c r="AY148" s="268"/>
      <c r="AZ148" s="268"/>
      <c r="BA148" s="268"/>
      <c r="BB148" s="268"/>
      <c r="BC148" s="268"/>
      <c r="BD148" s="268"/>
      <c r="BE148" s="268"/>
      <c r="BF148" s="268"/>
      <c r="BG148" s="268"/>
      <c r="BH148" s="268"/>
      <c r="BI148" s="268"/>
      <c r="BJ148" s="268"/>
      <c r="BK148" s="268"/>
      <c r="BL148" s="268"/>
      <c r="BM148" s="268"/>
      <c r="BN148" s="268"/>
      <c r="BO148" s="268"/>
      <c r="BP148" s="268"/>
      <c r="BQ148" s="268"/>
      <c r="BR148" s="268"/>
      <c r="BS148" s="268"/>
      <c r="BT148" s="268"/>
      <c r="BU148" s="268"/>
      <c r="BV148" s="268"/>
      <c r="BW148" s="268"/>
      <c r="BX148" s="268"/>
      <c r="BY148" s="268"/>
      <c r="BZ148" s="268"/>
      <c r="CA148" s="268"/>
      <c r="CB148" s="1"/>
      <c r="CC148" s="118"/>
      <c r="CI148" s="156"/>
    </row>
    <row r="149" spans="1:87" s="2" customFormat="1" ht="17.100000000000001" customHeight="1">
      <c r="A149" s="157" t="s">
        <v>855</v>
      </c>
      <c r="B149" s="24"/>
      <c r="C149" s="24" t="s">
        <v>16</v>
      </c>
      <c r="D149" s="24"/>
      <c r="E149" s="24"/>
      <c r="F149" s="24"/>
      <c r="G149" s="24"/>
      <c r="H149" s="24"/>
      <c r="I149" s="24"/>
      <c r="J149" s="24"/>
      <c r="K149" s="24"/>
      <c r="L149" s="24"/>
      <c r="M149" s="24"/>
      <c r="N149" s="24"/>
      <c r="O149" s="24"/>
      <c r="P149" s="24"/>
      <c r="Q149" s="24"/>
      <c r="R149" s="24"/>
      <c r="S149" s="268"/>
      <c r="T149" s="268"/>
      <c r="U149" s="268"/>
      <c r="V149" s="268"/>
      <c r="W149" s="268"/>
      <c r="X149" s="268"/>
      <c r="Y149" s="268"/>
      <c r="Z149" s="268"/>
      <c r="AA149" s="268"/>
      <c r="AB149" s="268"/>
      <c r="AC149" s="268"/>
      <c r="AD149" s="268"/>
      <c r="AE149" s="268"/>
      <c r="AF149" s="268"/>
      <c r="AG149" s="268"/>
      <c r="AH149" s="268"/>
      <c r="AI149" s="268"/>
      <c r="AJ149" s="268"/>
      <c r="AK149" s="268"/>
      <c r="AL149" s="268"/>
      <c r="AM149" s="268"/>
      <c r="AN149" s="268"/>
      <c r="AO149" s="268"/>
      <c r="AP149" s="268"/>
      <c r="AQ149" s="268"/>
      <c r="AR149" s="268"/>
      <c r="AS149" s="268"/>
      <c r="AT149" s="268"/>
      <c r="AU149" s="268"/>
      <c r="AV149" s="268"/>
      <c r="AW149" s="268"/>
      <c r="AX149" s="268"/>
      <c r="AY149" s="268"/>
      <c r="AZ149" s="268"/>
      <c r="BA149" s="268"/>
      <c r="BB149" s="268"/>
      <c r="BC149" s="268"/>
      <c r="BD149" s="268"/>
      <c r="BE149" s="268"/>
      <c r="BF149" s="268"/>
      <c r="BG149" s="268"/>
      <c r="BH149" s="268"/>
      <c r="BI149" s="268"/>
      <c r="BJ149" s="268"/>
      <c r="BK149" s="268"/>
      <c r="BL149" s="268"/>
      <c r="BM149" s="268"/>
      <c r="BN149" s="268"/>
      <c r="BO149" s="268"/>
      <c r="BP149" s="268"/>
      <c r="BQ149" s="268"/>
      <c r="BR149" s="268"/>
      <c r="BS149" s="268"/>
      <c r="BT149" s="268"/>
      <c r="BU149" s="268"/>
      <c r="BV149" s="268"/>
      <c r="BW149" s="268"/>
      <c r="BX149" s="268"/>
      <c r="BY149" s="268"/>
      <c r="BZ149" s="268"/>
      <c r="CA149" s="268"/>
      <c r="CB149" s="1"/>
      <c r="CC149" s="118"/>
      <c r="CI149" s="156"/>
    </row>
    <row r="150" spans="1:87" s="2" customFormat="1" ht="17.100000000000001" customHeight="1">
      <c r="A150" s="157" t="s">
        <v>855</v>
      </c>
      <c r="B150" s="24"/>
      <c r="C150" s="24" t="s">
        <v>44</v>
      </c>
      <c r="D150" s="24"/>
      <c r="E150" s="24"/>
      <c r="F150" s="24"/>
      <c r="G150" s="24"/>
      <c r="H150" s="24"/>
      <c r="I150" s="24"/>
      <c r="J150" s="24"/>
      <c r="K150" s="24"/>
      <c r="L150" s="24"/>
      <c r="M150" s="24"/>
      <c r="N150" s="24"/>
      <c r="O150" s="24"/>
      <c r="P150" s="24"/>
      <c r="Q150" s="24"/>
      <c r="R150" s="24"/>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c r="AQ150" s="268"/>
      <c r="AR150" s="268"/>
      <c r="AS150" s="268"/>
      <c r="AT150" s="268"/>
      <c r="AU150" s="268"/>
      <c r="AV150" s="268"/>
      <c r="AW150" s="268"/>
      <c r="AX150" s="268"/>
      <c r="AY150" s="268"/>
      <c r="AZ150" s="268"/>
      <c r="BA150" s="268"/>
      <c r="BB150" s="268"/>
      <c r="BC150" s="268"/>
      <c r="BD150" s="268"/>
      <c r="BE150" s="268"/>
      <c r="BF150" s="268"/>
      <c r="BG150" s="268"/>
      <c r="BH150" s="268"/>
      <c r="BI150" s="268"/>
      <c r="BJ150" s="268"/>
      <c r="BK150" s="268"/>
      <c r="BL150" s="268"/>
      <c r="BM150" s="268"/>
      <c r="BN150" s="268"/>
      <c r="BO150" s="268"/>
      <c r="BP150" s="268"/>
      <c r="BQ150" s="268"/>
      <c r="BR150" s="268"/>
      <c r="BS150" s="268"/>
      <c r="BT150" s="268"/>
      <c r="BU150" s="268"/>
      <c r="BV150" s="268"/>
      <c r="BW150" s="268"/>
      <c r="BX150" s="268"/>
      <c r="BY150" s="268"/>
      <c r="BZ150" s="268"/>
      <c r="CA150" s="268"/>
      <c r="CB150" s="1"/>
      <c r="CC150" s="118"/>
      <c r="CI150" s="156"/>
    </row>
    <row r="151" spans="1:87" s="2" customFormat="1" ht="17.100000000000001" customHeight="1">
      <c r="A151" s="157" t="s">
        <v>855</v>
      </c>
      <c r="B151" s="24"/>
      <c r="C151" s="24" t="s">
        <v>45</v>
      </c>
      <c r="D151" s="24"/>
      <c r="E151" s="24"/>
      <c r="F151" s="24"/>
      <c r="G151" s="24"/>
      <c r="H151" s="24"/>
      <c r="I151" s="24"/>
      <c r="J151" s="24"/>
      <c r="K151" s="24"/>
      <c r="L151" s="24"/>
      <c r="M151" s="24"/>
      <c r="N151" s="24"/>
      <c r="O151" s="24"/>
      <c r="P151" s="24"/>
      <c r="Q151" s="24"/>
      <c r="R151" s="24"/>
      <c r="S151" s="65"/>
      <c r="T151" s="65"/>
      <c r="U151" s="65"/>
      <c r="V151" s="24"/>
      <c r="W151" s="24"/>
      <c r="X151" s="24"/>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1"/>
      <c r="CC151" s="118"/>
      <c r="CI151" s="156"/>
    </row>
    <row r="152" spans="1:87" s="2" customFormat="1" ht="4.5" customHeight="1">
      <c r="A152" s="157" t="s">
        <v>855</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8"/>
      <c r="CI152" s="156"/>
    </row>
    <row r="153" spans="1:87" s="2" customFormat="1" ht="5.0999999999999996" customHeight="1">
      <c r="A153" s="157" t="s">
        <v>855</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8"/>
      <c r="CI153" s="156"/>
    </row>
    <row r="154" spans="1:87" s="2" customFormat="1" ht="16.5" customHeight="1">
      <c r="A154" s="157" t="s">
        <v>855</v>
      </c>
      <c r="B154" s="24"/>
      <c r="C154" s="24" t="s">
        <v>41</v>
      </c>
      <c r="D154" s="24"/>
      <c r="E154" s="24"/>
      <c r="F154" s="24"/>
      <c r="G154" s="24"/>
      <c r="H154" s="24"/>
      <c r="I154" s="24"/>
      <c r="J154" s="24"/>
      <c r="K154" s="24"/>
      <c r="L154" s="24"/>
      <c r="M154" s="24"/>
      <c r="N154" s="24"/>
      <c r="O154" s="24"/>
      <c r="P154" s="24"/>
      <c r="Q154" s="24"/>
      <c r="R154" s="24"/>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268"/>
      <c r="BM154" s="268"/>
      <c r="BN154" s="268"/>
      <c r="BO154" s="268"/>
      <c r="BP154" s="268"/>
      <c r="BQ154" s="268"/>
      <c r="BR154" s="268"/>
      <c r="BS154" s="268"/>
      <c r="BT154" s="268"/>
      <c r="BU154" s="268"/>
      <c r="BV154" s="268"/>
      <c r="BW154" s="268"/>
      <c r="BX154" s="268"/>
      <c r="BY154" s="268"/>
      <c r="BZ154" s="268"/>
      <c r="CA154" s="268"/>
      <c r="CB154" s="1"/>
      <c r="CC154" s="118"/>
      <c r="CI154" s="156"/>
    </row>
    <row r="155" spans="1:87" s="2" customFormat="1" ht="17.100000000000001" customHeight="1">
      <c r="A155" s="157" t="s">
        <v>855</v>
      </c>
      <c r="B155" s="24"/>
      <c r="C155" s="24" t="s">
        <v>42</v>
      </c>
      <c r="D155" s="24"/>
      <c r="E155" s="24"/>
      <c r="F155" s="24"/>
      <c r="G155" s="24"/>
      <c r="H155" s="24"/>
      <c r="I155" s="24"/>
      <c r="J155" s="24"/>
      <c r="K155" s="24"/>
      <c r="L155" s="24"/>
      <c r="M155" s="24"/>
      <c r="N155" s="24"/>
      <c r="O155" s="24"/>
      <c r="P155" s="24"/>
      <c r="Q155" s="24"/>
      <c r="R155" s="24"/>
      <c r="S155" s="268"/>
      <c r="T155" s="268"/>
      <c r="U155" s="268"/>
      <c r="V155" s="268"/>
      <c r="W155" s="268"/>
      <c r="X155" s="268"/>
      <c r="Y155" s="268"/>
      <c r="Z155" s="268"/>
      <c r="AA155" s="268"/>
      <c r="AB155" s="268"/>
      <c r="AC155" s="268"/>
      <c r="AD155" s="268"/>
      <c r="AE155" s="268"/>
      <c r="AF155" s="268"/>
      <c r="AG155" s="268"/>
      <c r="AH155" s="268"/>
      <c r="AI155" s="268"/>
      <c r="AJ155" s="268"/>
      <c r="AK155" s="268"/>
      <c r="AL155" s="268"/>
      <c r="AM155" s="268"/>
      <c r="AN155" s="268"/>
      <c r="AO155" s="268"/>
      <c r="AP155" s="268"/>
      <c r="AQ155" s="268"/>
      <c r="AR155" s="268"/>
      <c r="AS155" s="268"/>
      <c r="AT155" s="268"/>
      <c r="AU155" s="268"/>
      <c r="AV155" s="268"/>
      <c r="AW155" s="268"/>
      <c r="AX155" s="268"/>
      <c r="AY155" s="268"/>
      <c r="AZ155" s="268"/>
      <c r="BA155" s="268"/>
      <c r="BB155" s="268"/>
      <c r="BC155" s="268"/>
      <c r="BD155" s="268"/>
      <c r="BE155" s="268"/>
      <c r="BF155" s="268"/>
      <c r="BG155" s="268"/>
      <c r="BH155" s="268"/>
      <c r="BI155" s="268"/>
      <c r="BJ155" s="268"/>
      <c r="BK155" s="268"/>
      <c r="BL155" s="268"/>
      <c r="BM155" s="268"/>
      <c r="BN155" s="268"/>
      <c r="BO155" s="268"/>
      <c r="BP155" s="268"/>
      <c r="BQ155" s="268"/>
      <c r="BR155" s="268"/>
      <c r="BS155" s="268"/>
      <c r="BT155" s="268"/>
      <c r="BU155" s="268"/>
      <c r="BV155" s="268"/>
      <c r="BW155" s="268"/>
      <c r="BX155" s="268"/>
      <c r="BY155" s="268"/>
      <c r="BZ155" s="268"/>
      <c r="CA155" s="268"/>
      <c r="CB155" s="1"/>
      <c r="CC155" s="118"/>
      <c r="CI155" s="156"/>
    </row>
    <row r="156" spans="1:87" s="2" customFormat="1" ht="17.100000000000001" customHeight="1">
      <c r="A156" s="157" t="s">
        <v>855</v>
      </c>
      <c r="B156" s="24"/>
      <c r="C156" s="24" t="s">
        <v>14</v>
      </c>
      <c r="D156" s="24"/>
      <c r="E156" s="24"/>
      <c r="F156" s="24"/>
      <c r="G156" s="24"/>
      <c r="H156" s="24"/>
      <c r="I156" s="24"/>
      <c r="J156" s="24"/>
      <c r="K156" s="24"/>
      <c r="L156" s="24"/>
      <c r="M156" s="24"/>
      <c r="N156" s="24"/>
      <c r="O156" s="24"/>
      <c r="P156" s="24"/>
      <c r="Q156" s="24"/>
      <c r="R156" s="24"/>
      <c r="S156" s="259" t="s">
        <v>595</v>
      </c>
      <c r="T156" s="259"/>
      <c r="U156" s="259"/>
      <c r="V156" s="268"/>
      <c r="W156" s="268"/>
      <c r="X156" s="268"/>
      <c r="Y156" s="268"/>
      <c r="Z156" s="268"/>
      <c r="AA156" s="268"/>
      <c r="AB156" s="268"/>
      <c r="AC156" s="268"/>
      <c r="AD156" s="268"/>
      <c r="AE156" s="268"/>
      <c r="AF156" s="268"/>
      <c r="AG156" s="268"/>
      <c r="AH156" s="268"/>
      <c r="AI156" s="268"/>
      <c r="AJ156" s="268"/>
      <c r="AK156" s="268"/>
      <c r="AL156" s="268"/>
      <c r="AM156" s="268"/>
      <c r="AN156" s="268"/>
      <c r="AO156" s="268"/>
      <c r="AP156" s="268"/>
      <c r="AQ156" s="268"/>
      <c r="AR156" s="268"/>
      <c r="AS156" s="268"/>
      <c r="AT156" s="268"/>
      <c r="AU156" s="268"/>
      <c r="AV156" s="268"/>
      <c r="AW156" s="268"/>
      <c r="AX156" s="268"/>
      <c r="AY156" s="268"/>
      <c r="AZ156" s="268"/>
      <c r="BA156" s="268"/>
      <c r="BB156" s="268"/>
      <c r="BC156" s="268"/>
      <c r="BD156" s="268"/>
      <c r="BE156" s="268"/>
      <c r="BF156" s="268"/>
      <c r="BG156" s="268"/>
      <c r="BH156" s="268"/>
      <c r="BI156" s="268"/>
      <c r="BJ156" s="268"/>
      <c r="BK156" s="268"/>
      <c r="BL156" s="268"/>
      <c r="BM156" s="268"/>
      <c r="BN156" s="268"/>
      <c r="BO156" s="268"/>
      <c r="BP156" s="268"/>
      <c r="BQ156" s="268"/>
      <c r="BR156" s="268"/>
      <c r="BS156" s="268"/>
      <c r="BT156" s="268"/>
      <c r="BU156" s="268"/>
      <c r="BV156" s="268"/>
      <c r="BW156" s="268"/>
      <c r="BX156" s="268"/>
      <c r="BY156" s="268"/>
      <c r="BZ156" s="268"/>
      <c r="CA156" s="268"/>
      <c r="CB156" s="1"/>
      <c r="CC156" s="118"/>
      <c r="CI156" s="156"/>
    </row>
    <row r="157" spans="1:87" s="2" customFormat="1" ht="17.100000000000001" customHeight="1">
      <c r="A157" s="157" t="s">
        <v>855</v>
      </c>
      <c r="B157" s="24"/>
      <c r="C157" s="24" t="s">
        <v>43</v>
      </c>
      <c r="D157" s="24"/>
      <c r="E157" s="24"/>
      <c r="F157" s="24"/>
      <c r="G157" s="24"/>
      <c r="H157" s="24"/>
      <c r="I157" s="24"/>
      <c r="J157" s="24"/>
      <c r="K157" s="24"/>
      <c r="L157" s="24"/>
      <c r="M157" s="24"/>
      <c r="N157" s="24"/>
      <c r="O157" s="24"/>
      <c r="P157" s="24"/>
      <c r="Q157" s="24"/>
      <c r="R157" s="24"/>
      <c r="S157" s="233"/>
      <c r="T157" s="233"/>
      <c r="U157" s="233"/>
      <c r="V157" s="233"/>
      <c r="W157" s="233"/>
      <c r="X157" s="233"/>
      <c r="Y157" s="233"/>
      <c r="Z157" s="233"/>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268"/>
      <c r="BP157" s="268"/>
      <c r="BQ157" s="268"/>
      <c r="BR157" s="268"/>
      <c r="BS157" s="268"/>
      <c r="BT157" s="268"/>
      <c r="BU157" s="268"/>
      <c r="BV157" s="268"/>
      <c r="BW157" s="268"/>
      <c r="BX157" s="268"/>
      <c r="BY157" s="268"/>
      <c r="BZ157" s="268"/>
      <c r="CA157" s="268"/>
      <c r="CB157" s="1"/>
      <c r="CC157" s="118"/>
      <c r="CI157" s="156"/>
    </row>
    <row r="158" spans="1:87" s="2" customFormat="1" ht="17.100000000000001" customHeight="1">
      <c r="A158" s="157" t="s">
        <v>855</v>
      </c>
      <c r="B158" s="24"/>
      <c r="C158" s="24" t="s">
        <v>16</v>
      </c>
      <c r="D158" s="24"/>
      <c r="E158" s="24"/>
      <c r="F158" s="24"/>
      <c r="G158" s="24"/>
      <c r="H158" s="24"/>
      <c r="I158" s="24"/>
      <c r="J158" s="24"/>
      <c r="K158" s="24"/>
      <c r="L158" s="24"/>
      <c r="M158" s="24"/>
      <c r="N158" s="24"/>
      <c r="O158" s="24"/>
      <c r="P158" s="24"/>
      <c r="Q158" s="24"/>
      <c r="R158" s="24"/>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1"/>
      <c r="CC158" s="118"/>
      <c r="CI158" s="156"/>
    </row>
    <row r="159" spans="1:87" s="2" customFormat="1" ht="17.100000000000001" customHeight="1">
      <c r="A159" s="157" t="s">
        <v>855</v>
      </c>
      <c r="B159" s="24"/>
      <c r="C159" s="24" t="s">
        <v>44</v>
      </c>
      <c r="D159" s="24"/>
      <c r="E159" s="24"/>
      <c r="F159" s="24"/>
      <c r="G159" s="24"/>
      <c r="H159" s="24"/>
      <c r="I159" s="24"/>
      <c r="J159" s="24"/>
      <c r="K159" s="24"/>
      <c r="L159" s="24"/>
      <c r="M159" s="24"/>
      <c r="N159" s="24"/>
      <c r="O159" s="24"/>
      <c r="P159" s="24"/>
      <c r="Q159" s="24"/>
      <c r="R159" s="24"/>
      <c r="S159" s="268"/>
      <c r="T159" s="268"/>
      <c r="U159" s="268"/>
      <c r="V159" s="268"/>
      <c r="W159" s="268"/>
      <c r="X159" s="268"/>
      <c r="Y159" s="268"/>
      <c r="Z159" s="268"/>
      <c r="AA159" s="268"/>
      <c r="AB159" s="268"/>
      <c r="AC159" s="268"/>
      <c r="AD159" s="268"/>
      <c r="AE159" s="268"/>
      <c r="AF159" s="268"/>
      <c r="AG159" s="268"/>
      <c r="AH159" s="268"/>
      <c r="AI159" s="268"/>
      <c r="AJ159" s="268"/>
      <c r="AK159" s="268"/>
      <c r="AL159" s="268"/>
      <c r="AM159" s="268"/>
      <c r="AN159" s="268"/>
      <c r="AO159" s="268"/>
      <c r="AP159" s="268"/>
      <c r="AQ159" s="268"/>
      <c r="AR159" s="268"/>
      <c r="AS159" s="268"/>
      <c r="AT159" s="268"/>
      <c r="AU159" s="268"/>
      <c r="AV159" s="268"/>
      <c r="AW159" s="268"/>
      <c r="AX159" s="268"/>
      <c r="AY159" s="268"/>
      <c r="AZ159" s="268"/>
      <c r="BA159" s="268"/>
      <c r="BB159" s="268"/>
      <c r="BC159" s="268"/>
      <c r="BD159" s="268"/>
      <c r="BE159" s="268"/>
      <c r="BF159" s="268"/>
      <c r="BG159" s="268"/>
      <c r="BH159" s="268"/>
      <c r="BI159" s="268"/>
      <c r="BJ159" s="268"/>
      <c r="BK159" s="268"/>
      <c r="BL159" s="268"/>
      <c r="BM159" s="268"/>
      <c r="BN159" s="268"/>
      <c r="BO159" s="268"/>
      <c r="BP159" s="268"/>
      <c r="BQ159" s="268"/>
      <c r="BR159" s="268"/>
      <c r="BS159" s="268"/>
      <c r="BT159" s="268"/>
      <c r="BU159" s="268"/>
      <c r="BV159" s="268"/>
      <c r="BW159" s="268"/>
      <c r="BX159" s="268"/>
      <c r="BY159" s="268"/>
      <c r="BZ159" s="268"/>
      <c r="CA159" s="268"/>
      <c r="CB159" s="1"/>
      <c r="CC159" s="118"/>
      <c r="CI159" s="156"/>
    </row>
    <row r="160" spans="1:87" s="2" customFormat="1" ht="17.100000000000001" customHeight="1">
      <c r="A160" s="157" t="s">
        <v>855</v>
      </c>
      <c r="B160" s="24"/>
      <c r="C160" s="24" t="s">
        <v>45</v>
      </c>
      <c r="D160" s="24"/>
      <c r="E160" s="24"/>
      <c r="F160" s="24"/>
      <c r="G160" s="24"/>
      <c r="H160" s="24"/>
      <c r="I160" s="24"/>
      <c r="J160" s="24"/>
      <c r="K160" s="24"/>
      <c r="L160" s="24"/>
      <c r="M160" s="24"/>
      <c r="N160" s="24"/>
      <c r="O160" s="24"/>
      <c r="P160" s="24"/>
      <c r="Q160" s="24"/>
      <c r="R160" s="24"/>
      <c r="S160" s="65"/>
      <c r="T160" s="65"/>
      <c r="U160" s="65"/>
      <c r="V160" s="24"/>
      <c r="W160" s="24"/>
      <c r="X160" s="24"/>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c r="BH160" s="268"/>
      <c r="BI160" s="268"/>
      <c r="BJ160" s="268"/>
      <c r="BK160" s="268"/>
      <c r="BL160" s="268"/>
      <c r="BM160" s="268"/>
      <c r="BN160" s="268"/>
      <c r="BO160" s="268"/>
      <c r="BP160" s="268"/>
      <c r="BQ160" s="268"/>
      <c r="BR160" s="268"/>
      <c r="BS160" s="268"/>
      <c r="BT160" s="268"/>
      <c r="BU160" s="268"/>
      <c r="BV160" s="268"/>
      <c r="BW160" s="268"/>
      <c r="BX160" s="268"/>
      <c r="BY160" s="268"/>
      <c r="BZ160" s="268"/>
      <c r="CA160" s="268"/>
      <c r="CB160" s="1"/>
      <c r="CC160" s="118"/>
      <c r="CI160" s="156"/>
    </row>
    <row r="161" spans="1:87" s="2" customFormat="1" ht="4.5" customHeight="1">
      <c r="A161" s="157" t="s">
        <v>855</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8"/>
      <c r="CI161" s="156"/>
    </row>
    <row r="162" spans="1:87" s="2" customFormat="1" ht="4.5" customHeight="1">
      <c r="A162" s="157" t="s">
        <v>855</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8"/>
      <c r="CI162" s="156"/>
    </row>
    <row r="163" spans="1:87" s="2" customFormat="1" ht="17.100000000000001" customHeight="1">
      <c r="A163" s="157" t="s">
        <v>855</v>
      </c>
      <c r="B163" s="24"/>
      <c r="C163" s="24" t="s">
        <v>41</v>
      </c>
      <c r="D163" s="24"/>
      <c r="E163" s="24"/>
      <c r="F163" s="24"/>
      <c r="G163" s="24"/>
      <c r="H163" s="24"/>
      <c r="I163" s="24"/>
      <c r="J163" s="24"/>
      <c r="K163" s="24"/>
      <c r="L163" s="24"/>
      <c r="M163" s="24"/>
      <c r="N163" s="24"/>
      <c r="O163" s="24"/>
      <c r="P163" s="24"/>
      <c r="Q163" s="24"/>
      <c r="R163" s="24"/>
      <c r="S163" s="268"/>
      <c r="T163" s="268"/>
      <c r="U163" s="268"/>
      <c r="V163" s="268"/>
      <c r="W163" s="268"/>
      <c r="X163" s="268"/>
      <c r="Y163" s="268"/>
      <c r="Z163" s="268"/>
      <c r="AA163" s="268"/>
      <c r="AB163" s="268"/>
      <c r="AC163" s="268"/>
      <c r="AD163" s="268"/>
      <c r="AE163" s="268"/>
      <c r="AF163" s="268"/>
      <c r="AG163" s="268"/>
      <c r="AH163" s="268"/>
      <c r="AI163" s="268"/>
      <c r="AJ163" s="268"/>
      <c r="AK163" s="268"/>
      <c r="AL163" s="268"/>
      <c r="AM163" s="268"/>
      <c r="AN163" s="268"/>
      <c r="AO163" s="268"/>
      <c r="AP163" s="268"/>
      <c r="AQ163" s="268"/>
      <c r="AR163" s="268"/>
      <c r="AS163" s="268"/>
      <c r="AT163" s="268"/>
      <c r="AU163" s="268"/>
      <c r="AV163" s="268"/>
      <c r="AW163" s="268"/>
      <c r="AX163" s="268"/>
      <c r="AY163" s="268"/>
      <c r="AZ163" s="268"/>
      <c r="BA163" s="268"/>
      <c r="BB163" s="268"/>
      <c r="BC163" s="268"/>
      <c r="BD163" s="268"/>
      <c r="BE163" s="268"/>
      <c r="BF163" s="268"/>
      <c r="BG163" s="268"/>
      <c r="BH163" s="268"/>
      <c r="BI163" s="268"/>
      <c r="BJ163" s="268"/>
      <c r="BK163" s="268"/>
      <c r="BL163" s="268"/>
      <c r="BM163" s="268"/>
      <c r="BN163" s="268"/>
      <c r="BO163" s="268"/>
      <c r="BP163" s="268"/>
      <c r="BQ163" s="268"/>
      <c r="BR163" s="268"/>
      <c r="BS163" s="268"/>
      <c r="BT163" s="268"/>
      <c r="BU163" s="268"/>
      <c r="BV163" s="268"/>
      <c r="BW163" s="268"/>
      <c r="BX163" s="268"/>
      <c r="BY163" s="268"/>
      <c r="BZ163" s="268"/>
      <c r="CA163" s="268"/>
      <c r="CB163" s="1"/>
      <c r="CC163" s="118"/>
      <c r="CI163" s="156"/>
    </row>
    <row r="164" spans="1:87" s="2" customFormat="1" ht="17.100000000000001" customHeight="1">
      <c r="A164" s="157" t="s">
        <v>855</v>
      </c>
      <c r="B164" s="24"/>
      <c r="C164" s="24" t="s">
        <v>42</v>
      </c>
      <c r="D164" s="24"/>
      <c r="E164" s="24"/>
      <c r="F164" s="24"/>
      <c r="G164" s="24"/>
      <c r="H164" s="24"/>
      <c r="I164" s="24"/>
      <c r="J164" s="24"/>
      <c r="K164" s="24"/>
      <c r="L164" s="24"/>
      <c r="M164" s="24"/>
      <c r="N164" s="24"/>
      <c r="O164" s="24"/>
      <c r="P164" s="24"/>
      <c r="Q164" s="24"/>
      <c r="R164" s="24"/>
      <c r="S164" s="268"/>
      <c r="T164" s="268"/>
      <c r="U164" s="268"/>
      <c r="V164" s="268"/>
      <c r="W164" s="268"/>
      <c r="X164" s="268"/>
      <c r="Y164" s="268"/>
      <c r="Z164" s="268"/>
      <c r="AA164" s="268"/>
      <c r="AB164" s="268"/>
      <c r="AC164" s="268"/>
      <c r="AD164" s="268"/>
      <c r="AE164" s="268"/>
      <c r="AF164" s="268"/>
      <c r="AG164" s="268"/>
      <c r="AH164" s="268"/>
      <c r="AI164" s="268"/>
      <c r="AJ164" s="268"/>
      <c r="AK164" s="268"/>
      <c r="AL164" s="268"/>
      <c r="AM164" s="268"/>
      <c r="AN164" s="268"/>
      <c r="AO164" s="268"/>
      <c r="AP164" s="268"/>
      <c r="AQ164" s="268"/>
      <c r="AR164" s="268"/>
      <c r="AS164" s="268"/>
      <c r="AT164" s="268"/>
      <c r="AU164" s="268"/>
      <c r="AV164" s="268"/>
      <c r="AW164" s="268"/>
      <c r="AX164" s="268"/>
      <c r="AY164" s="268"/>
      <c r="AZ164" s="268"/>
      <c r="BA164" s="268"/>
      <c r="BB164" s="268"/>
      <c r="BC164" s="268"/>
      <c r="BD164" s="268"/>
      <c r="BE164" s="268"/>
      <c r="BF164" s="268"/>
      <c r="BG164" s="268"/>
      <c r="BH164" s="268"/>
      <c r="BI164" s="268"/>
      <c r="BJ164" s="268"/>
      <c r="BK164" s="268"/>
      <c r="BL164" s="268"/>
      <c r="BM164" s="268"/>
      <c r="BN164" s="268"/>
      <c r="BO164" s="268"/>
      <c r="BP164" s="268"/>
      <c r="BQ164" s="268"/>
      <c r="BR164" s="268"/>
      <c r="BS164" s="268"/>
      <c r="BT164" s="268"/>
      <c r="BU164" s="268"/>
      <c r="BV164" s="268"/>
      <c r="BW164" s="268"/>
      <c r="BX164" s="268"/>
      <c r="BY164" s="268"/>
      <c r="BZ164" s="268"/>
      <c r="CA164" s="268"/>
      <c r="CB164" s="1"/>
      <c r="CC164" s="118"/>
      <c r="CI164" s="156"/>
    </row>
    <row r="165" spans="1:87" s="2" customFormat="1" ht="17.100000000000001" customHeight="1">
      <c r="A165" s="157" t="s">
        <v>855</v>
      </c>
      <c r="B165" s="24"/>
      <c r="C165" s="24" t="s">
        <v>14</v>
      </c>
      <c r="D165" s="24"/>
      <c r="E165" s="24"/>
      <c r="F165" s="24"/>
      <c r="G165" s="24"/>
      <c r="H165" s="24"/>
      <c r="I165" s="24"/>
      <c r="J165" s="24"/>
      <c r="K165" s="24"/>
      <c r="L165" s="24"/>
      <c r="M165" s="24"/>
      <c r="N165" s="24"/>
      <c r="O165" s="24"/>
      <c r="P165" s="24"/>
      <c r="Q165" s="24"/>
      <c r="R165" s="24"/>
      <c r="S165" s="259" t="s">
        <v>595</v>
      </c>
      <c r="T165" s="259"/>
      <c r="U165" s="259"/>
      <c r="V165" s="268"/>
      <c r="W165" s="268"/>
      <c r="X165" s="268"/>
      <c r="Y165" s="268"/>
      <c r="Z165" s="268"/>
      <c r="AA165" s="268"/>
      <c r="AB165" s="268"/>
      <c r="AC165" s="268"/>
      <c r="AD165" s="268"/>
      <c r="AE165" s="268"/>
      <c r="AF165" s="268"/>
      <c r="AG165" s="268"/>
      <c r="AH165" s="268"/>
      <c r="AI165" s="268"/>
      <c r="AJ165" s="268"/>
      <c r="AK165" s="268"/>
      <c r="AL165" s="268"/>
      <c r="AM165" s="268"/>
      <c r="AN165" s="268"/>
      <c r="AO165" s="268"/>
      <c r="AP165" s="268"/>
      <c r="AQ165" s="268"/>
      <c r="AR165" s="268"/>
      <c r="AS165" s="268"/>
      <c r="AT165" s="268"/>
      <c r="AU165" s="268"/>
      <c r="AV165" s="268"/>
      <c r="AW165" s="268"/>
      <c r="AX165" s="268"/>
      <c r="AY165" s="268"/>
      <c r="AZ165" s="268"/>
      <c r="BA165" s="268"/>
      <c r="BB165" s="268"/>
      <c r="BC165" s="268"/>
      <c r="BD165" s="268"/>
      <c r="BE165" s="268"/>
      <c r="BF165" s="268"/>
      <c r="BG165" s="268"/>
      <c r="BH165" s="268"/>
      <c r="BI165" s="268"/>
      <c r="BJ165" s="268"/>
      <c r="BK165" s="268"/>
      <c r="BL165" s="268"/>
      <c r="BM165" s="268"/>
      <c r="BN165" s="268"/>
      <c r="BO165" s="268"/>
      <c r="BP165" s="268"/>
      <c r="BQ165" s="268"/>
      <c r="BR165" s="268"/>
      <c r="BS165" s="268"/>
      <c r="BT165" s="268"/>
      <c r="BU165" s="268"/>
      <c r="BV165" s="268"/>
      <c r="BW165" s="268"/>
      <c r="BX165" s="268"/>
      <c r="BY165" s="268"/>
      <c r="BZ165" s="268"/>
      <c r="CA165" s="268"/>
      <c r="CB165" s="1"/>
      <c r="CC165" s="118"/>
      <c r="CI165" s="156"/>
    </row>
    <row r="166" spans="1:87" s="2" customFormat="1" ht="17.100000000000001" customHeight="1">
      <c r="A166" s="157" t="s">
        <v>855</v>
      </c>
      <c r="B166" s="24"/>
      <c r="C166" s="24" t="s">
        <v>43</v>
      </c>
      <c r="D166" s="24"/>
      <c r="E166" s="24"/>
      <c r="F166" s="24"/>
      <c r="G166" s="24"/>
      <c r="H166" s="24"/>
      <c r="I166" s="24"/>
      <c r="J166" s="24"/>
      <c r="K166" s="24"/>
      <c r="L166" s="24"/>
      <c r="M166" s="24"/>
      <c r="N166" s="24"/>
      <c r="O166" s="24"/>
      <c r="P166" s="24"/>
      <c r="Q166" s="24"/>
      <c r="R166" s="24"/>
      <c r="S166" s="233"/>
      <c r="T166" s="233"/>
      <c r="U166" s="233"/>
      <c r="V166" s="233"/>
      <c r="W166" s="233"/>
      <c r="X166" s="233"/>
      <c r="Y166" s="233"/>
      <c r="Z166" s="233"/>
      <c r="AA166" s="268"/>
      <c r="AB166" s="268"/>
      <c r="AC166" s="268"/>
      <c r="AD166" s="268"/>
      <c r="AE166" s="268"/>
      <c r="AF166" s="268"/>
      <c r="AG166" s="268"/>
      <c r="AH166" s="268"/>
      <c r="AI166" s="268"/>
      <c r="AJ166" s="268"/>
      <c r="AK166" s="268"/>
      <c r="AL166" s="268"/>
      <c r="AM166" s="268"/>
      <c r="AN166" s="268"/>
      <c r="AO166" s="268"/>
      <c r="AP166" s="268"/>
      <c r="AQ166" s="268"/>
      <c r="AR166" s="268"/>
      <c r="AS166" s="268"/>
      <c r="AT166" s="268"/>
      <c r="AU166" s="268"/>
      <c r="AV166" s="268"/>
      <c r="AW166" s="268"/>
      <c r="AX166" s="268"/>
      <c r="AY166" s="268"/>
      <c r="AZ166" s="268"/>
      <c r="BA166" s="268"/>
      <c r="BB166" s="268"/>
      <c r="BC166" s="268"/>
      <c r="BD166" s="268"/>
      <c r="BE166" s="268"/>
      <c r="BF166" s="268"/>
      <c r="BG166" s="268"/>
      <c r="BH166" s="268"/>
      <c r="BI166" s="268"/>
      <c r="BJ166" s="268"/>
      <c r="BK166" s="268"/>
      <c r="BL166" s="268"/>
      <c r="BM166" s="268"/>
      <c r="BN166" s="268"/>
      <c r="BO166" s="268"/>
      <c r="BP166" s="268"/>
      <c r="BQ166" s="268"/>
      <c r="BR166" s="268"/>
      <c r="BS166" s="268"/>
      <c r="BT166" s="268"/>
      <c r="BU166" s="268"/>
      <c r="BV166" s="268"/>
      <c r="BW166" s="268"/>
      <c r="BX166" s="268"/>
      <c r="BY166" s="268"/>
      <c r="BZ166" s="268"/>
      <c r="CA166" s="268"/>
      <c r="CB166" s="1"/>
      <c r="CC166" s="118"/>
      <c r="CI166" s="156"/>
    </row>
    <row r="167" spans="1:87" s="2" customFormat="1" ht="17.100000000000001" customHeight="1">
      <c r="A167" s="157" t="s">
        <v>855</v>
      </c>
      <c r="B167" s="24"/>
      <c r="C167" s="24" t="s">
        <v>16</v>
      </c>
      <c r="D167" s="24"/>
      <c r="E167" s="24"/>
      <c r="F167" s="24"/>
      <c r="G167" s="24"/>
      <c r="H167" s="24"/>
      <c r="I167" s="24"/>
      <c r="J167" s="24"/>
      <c r="K167" s="24"/>
      <c r="L167" s="24"/>
      <c r="M167" s="24"/>
      <c r="N167" s="24"/>
      <c r="O167" s="24"/>
      <c r="P167" s="24"/>
      <c r="Q167" s="24"/>
      <c r="R167" s="24"/>
      <c r="S167" s="268"/>
      <c r="T167" s="268"/>
      <c r="U167" s="268"/>
      <c r="V167" s="268"/>
      <c r="W167" s="268"/>
      <c r="X167" s="268"/>
      <c r="Y167" s="268"/>
      <c r="Z167" s="268"/>
      <c r="AA167" s="268"/>
      <c r="AB167" s="268"/>
      <c r="AC167" s="268"/>
      <c r="AD167" s="268"/>
      <c r="AE167" s="268"/>
      <c r="AF167" s="268"/>
      <c r="AG167" s="268"/>
      <c r="AH167" s="268"/>
      <c r="AI167" s="268"/>
      <c r="AJ167" s="268"/>
      <c r="AK167" s="268"/>
      <c r="AL167" s="268"/>
      <c r="AM167" s="268"/>
      <c r="AN167" s="268"/>
      <c r="AO167" s="268"/>
      <c r="AP167" s="268"/>
      <c r="AQ167" s="268"/>
      <c r="AR167" s="268"/>
      <c r="AS167" s="268"/>
      <c r="AT167" s="268"/>
      <c r="AU167" s="268"/>
      <c r="AV167" s="268"/>
      <c r="AW167" s="268"/>
      <c r="AX167" s="268"/>
      <c r="AY167" s="268"/>
      <c r="AZ167" s="268"/>
      <c r="BA167" s="268"/>
      <c r="BB167" s="268"/>
      <c r="BC167" s="268"/>
      <c r="BD167" s="268"/>
      <c r="BE167" s="268"/>
      <c r="BF167" s="268"/>
      <c r="BG167" s="268"/>
      <c r="BH167" s="268"/>
      <c r="BI167" s="268"/>
      <c r="BJ167" s="268"/>
      <c r="BK167" s="268"/>
      <c r="BL167" s="268"/>
      <c r="BM167" s="268"/>
      <c r="BN167" s="268"/>
      <c r="BO167" s="268"/>
      <c r="BP167" s="268"/>
      <c r="BQ167" s="268"/>
      <c r="BR167" s="268"/>
      <c r="BS167" s="268"/>
      <c r="BT167" s="268"/>
      <c r="BU167" s="268"/>
      <c r="BV167" s="268"/>
      <c r="BW167" s="268"/>
      <c r="BX167" s="268"/>
      <c r="BY167" s="268"/>
      <c r="BZ167" s="268"/>
      <c r="CA167" s="268"/>
      <c r="CB167" s="1"/>
      <c r="CC167" s="118"/>
      <c r="CI167" s="156"/>
    </row>
    <row r="168" spans="1:87" s="2" customFormat="1" ht="17.100000000000001" customHeight="1">
      <c r="A168" s="157" t="s">
        <v>855</v>
      </c>
      <c r="B168" s="24"/>
      <c r="C168" s="24" t="s">
        <v>44</v>
      </c>
      <c r="D168" s="24"/>
      <c r="E168" s="24"/>
      <c r="F168" s="24"/>
      <c r="G168" s="24"/>
      <c r="H168" s="24"/>
      <c r="I168" s="24"/>
      <c r="J168" s="24"/>
      <c r="K168" s="24"/>
      <c r="L168" s="24"/>
      <c r="M168" s="24"/>
      <c r="N168" s="24"/>
      <c r="O168" s="24"/>
      <c r="P168" s="24"/>
      <c r="Q168" s="24"/>
      <c r="R168" s="24"/>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1"/>
      <c r="CC168" s="118"/>
      <c r="CI168" s="156"/>
    </row>
    <row r="169" spans="1:87" s="2" customFormat="1" ht="17.100000000000001" customHeight="1">
      <c r="A169" s="157" t="s">
        <v>855</v>
      </c>
      <c r="B169" s="24"/>
      <c r="C169" s="24" t="s">
        <v>45</v>
      </c>
      <c r="D169" s="24"/>
      <c r="E169" s="24"/>
      <c r="F169" s="24"/>
      <c r="G169" s="24"/>
      <c r="H169" s="24"/>
      <c r="I169" s="24"/>
      <c r="J169" s="24"/>
      <c r="K169" s="24"/>
      <c r="L169" s="24"/>
      <c r="M169" s="24"/>
      <c r="N169" s="24"/>
      <c r="O169" s="24"/>
      <c r="P169" s="24"/>
      <c r="Q169" s="24"/>
      <c r="R169" s="24"/>
      <c r="S169" s="65"/>
      <c r="T169" s="65"/>
      <c r="U169" s="65"/>
      <c r="V169" s="24"/>
      <c r="W169" s="24"/>
      <c r="X169" s="24"/>
      <c r="Y169" s="268"/>
      <c r="Z169" s="268"/>
      <c r="AA169" s="268"/>
      <c r="AB169" s="268"/>
      <c r="AC169" s="268"/>
      <c r="AD169" s="268"/>
      <c r="AE169" s="268"/>
      <c r="AF169" s="268"/>
      <c r="AG169" s="268"/>
      <c r="AH169" s="268"/>
      <c r="AI169" s="268"/>
      <c r="AJ169" s="268"/>
      <c r="AK169" s="268"/>
      <c r="AL169" s="268"/>
      <c r="AM169" s="268"/>
      <c r="AN169" s="268"/>
      <c r="AO169" s="268"/>
      <c r="AP169" s="268"/>
      <c r="AQ169" s="268"/>
      <c r="AR169" s="268"/>
      <c r="AS169" s="268"/>
      <c r="AT169" s="268"/>
      <c r="AU169" s="268"/>
      <c r="AV169" s="268"/>
      <c r="AW169" s="268"/>
      <c r="AX169" s="268"/>
      <c r="AY169" s="268"/>
      <c r="AZ169" s="268"/>
      <c r="BA169" s="268"/>
      <c r="BB169" s="268"/>
      <c r="BC169" s="268"/>
      <c r="BD169" s="268"/>
      <c r="BE169" s="268"/>
      <c r="BF169" s="268"/>
      <c r="BG169" s="268"/>
      <c r="BH169" s="268"/>
      <c r="BI169" s="268"/>
      <c r="BJ169" s="268"/>
      <c r="BK169" s="268"/>
      <c r="BL169" s="268"/>
      <c r="BM169" s="268"/>
      <c r="BN169" s="268"/>
      <c r="BO169" s="268"/>
      <c r="BP169" s="268"/>
      <c r="BQ169" s="268"/>
      <c r="BR169" s="268"/>
      <c r="BS169" s="268"/>
      <c r="BT169" s="268"/>
      <c r="BU169" s="268"/>
      <c r="BV169" s="268"/>
      <c r="BW169" s="268"/>
      <c r="BX169" s="268"/>
      <c r="BY169" s="268"/>
      <c r="BZ169" s="268"/>
      <c r="CA169" s="268"/>
      <c r="CB169" s="1"/>
      <c r="CC169" s="118"/>
      <c r="CI169" s="156"/>
    </row>
    <row r="170" spans="1:87" s="2" customFormat="1" ht="4.5" customHeight="1">
      <c r="A170" s="157" t="s">
        <v>855</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20"/>
      <c r="CD170" s="4"/>
      <c r="CE170" s="4"/>
      <c r="CF170" s="4"/>
      <c r="CG170" s="4"/>
      <c r="CH170" s="4"/>
      <c r="CI170" s="132"/>
    </row>
    <row r="171" spans="1:87" s="2" customFormat="1" ht="5.0999999999999996" customHeight="1">
      <c r="A171" s="157" t="s">
        <v>855</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8"/>
      <c r="CI171" s="156"/>
    </row>
    <row r="172" spans="1:87" s="2" customFormat="1" ht="16.5" customHeight="1">
      <c r="A172" s="157" t="s">
        <v>855</v>
      </c>
      <c r="B172" s="24" t="s">
        <v>605</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8"/>
      <c r="CI172" s="156"/>
    </row>
    <row r="173" spans="1:87" s="2" customFormat="1" ht="17.100000000000001" customHeight="1">
      <c r="A173" s="157" t="s">
        <v>855</v>
      </c>
      <c r="B173" s="24"/>
      <c r="C173" s="24" t="s">
        <v>48</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8"/>
      <c r="CI173" s="156"/>
    </row>
    <row r="174" spans="1:87" s="2" customFormat="1" ht="17.100000000000001" customHeight="1">
      <c r="A174" s="157" t="s">
        <v>855</v>
      </c>
      <c r="B174" s="24"/>
      <c r="C174" s="24" t="s">
        <v>18</v>
      </c>
      <c r="D174" s="24"/>
      <c r="E174" s="24"/>
      <c r="F174" s="24"/>
      <c r="G174" s="24"/>
      <c r="H174" s="24"/>
      <c r="I174" s="24"/>
      <c r="J174" s="24"/>
      <c r="K174" s="24"/>
      <c r="L174" s="24"/>
      <c r="M174" s="24"/>
      <c r="N174" s="24"/>
      <c r="O174" s="24"/>
      <c r="P174" s="24"/>
      <c r="Q174" s="24"/>
      <c r="R174" s="24"/>
      <c r="S174" s="24"/>
      <c r="T174" s="24" t="s">
        <v>19</v>
      </c>
      <c r="U174" s="24"/>
      <c r="V174" s="233"/>
      <c r="W174" s="233"/>
      <c r="X174" s="233"/>
      <c r="Y174" s="233"/>
      <c r="Z174" s="65" t="s">
        <v>20</v>
      </c>
      <c r="AA174" s="24"/>
      <c r="AB174" s="24"/>
      <c r="AC174" s="24"/>
      <c r="AD174" s="24"/>
      <c r="AE174" s="24"/>
      <c r="AF174" s="24"/>
      <c r="AG174" s="24"/>
      <c r="AH174" s="24"/>
      <c r="AI174" s="24"/>
      <c r="AJ174" s="24" t="s">
        <v>19</v>
      </c>
      <c r="AK174" s="24"/>
      <c r="AL174" s="262"/>
      <c r="AM174" s="262"/>
      <c r="AN174" s="262"/>
      <c r="AO174" s="262"/>
      <c r="AP174" s="262"/>
      <c r="AQ174" s="262"/>
      <c r="AR174" s="262"/>
      <c r="AS174" s="262"/>
      <c r="AT174" s="262"/>
      <c r="AU174" s="262"/>
      <c r="AV174" s="262"/>
      <c r="AW174" s="262"/>
      <c r="AX174" s="65" t="s">
        <v>21</v>
      </c>
      <c r="AY174" s="24"/>
      <c r="AZ174" s="24"/>
      <c r="BA174" s="24"/>
      <c r="BB174" s="24"/>
      <c r="BC174" s="24"/>
      <c r="BD174" s="24"/>
      <c r="BE174" s="24"/>
      <c r="BF174" s="24"/>
      <c r="BG174" s="233"/>
      <c r="BH174" s="233"/>
      <c r="BI174" s="233"/>
      <c r="BJ174" s="233"/>
      <c r="BK174" s="233"/>
      <c r="BL174" s="233"/>
      <c r="BM174" s="233"/>
      <c r="BN174" s="233"/>
      <c r="BO174" s="233"/>
      <c r="BP174" s="233"/>
      <c r="BQ174" s="233"/>
      <c r="BR174" s="233"/>
      <c r="BS174" s="65" t="s">
        <v>22</v>
      </c>
      <c r="BT174" s="24"/>
      <c r="BU174" s="24"/>
      <c r="BV174" s="24"/>
      <c r="BW174" s="24"/>
      <c r="BX174" s="24"/>
      <c r="BY174" s="24"/>
      <c r="BZ174" s="24"/>
      <c r="CA174" s="24"/>
      <c r="CB174" s="1"/>
      <c r="CC174" s="118"/>
      <c r="CI174" s="156"/>
    </row>
    <row r="175" spans="1:87" s="2" customFormat="1" ht="17.100000000000001" customHeight="1">
      <c r="A175" s="157" t="s">
        <v>855</v>
      </c>
      <c r="B175" s="24"/>
      <c r="C175" s="24" t="s">
        <v>13</v>
      </c>
      <c r="D175" s="24"/>
      <c r="E175" s="24"/>
      <c r="F175" s="24"/>
      <c r="G175" s="24"/>
      <c r="H175" s="24"/>
      <c r="I175" s="24"/>
      <c r="J175" s="24"/>
      <c r="K175" s="24"/>
      <c r="L175" s="24"/>
      <c r="M175" s="24"/>
      <c r="N175" s="24"/>
      <c r="O175" s="24"/>
      <c r="P175" s="24"/>
      <c r="Q175" s="24"/>
      <c r="R175" s="24"/>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1" t="s">
        <v>821</v>
      </c>
      <c r="CC175" s="118"/>
      <c r="CI175" s="156"/>
    </row>
    <row r="176" spans="1:87" s="2" customFormat="1" ht="17.100000000000001" customHeight="1">
      <c r="A176" s="157" t="s">
        <v>855</v>
      </c>
      <c r="B176" s="24"/>
      <c r="C176" s="24" t="s">
        <v>23</v>
      </c>
      <c r="D176" s="24"/>
      <c r="E176" s="24"/>
      <c r="F176" s="24"/>
      <c r="G176" s="24"/>
      <c r="H176" s="24"/>
      <c r="I176" s="24"/>
      <c r="J176" s="24"/>
      <c r="K176" s="24"/>
      <c r="L176" s="24"/>
      <c r="M176" s="24"/>
      <c r="N176" s="24"/>
      <c r="O176" s="24"/>
      <c r="P176" s="24"/>
      <c r="Q176" s="24"/>
      <c r="R176" s="24"/>
      <c r="S176" s="24"/>
      <c r="T176" s="24" t="s">
        <v>19</v>
      </c>
      <c r="U176" s="24"/>
      <c r="V176" s="233"/>
      <c r="W176" s="233"/>
      <c r="X176" s="233"/>
      <c r="Y176" s="233"/>
      <c r="Z176" s="65" t="s">
        <v>24</v>
      </c>
      <c r="AA176" s="24"/>
      <c r="AB176" s="24"/>
      <c r="AC176" s="24"/>
      <c r="AD176" s="24"/>
      <c r="AE176" s="24"/>
      <c r="AF176" s="24"/>
      <c r="AG176" s="24"/>
      <c r="AH176" s="24"/>
      <c r="AI176" s="24"/>
      <c r="AJ176" s="24" t="s">
        <v>19</v>
      </c>
      <c r="AK176" s="24"/>
      <c r="AL176" s="262"/>
      <c r="AM176" s="262"/>
      <c r="AN176" s="262"/>
      <c r="AO176" s="262"/>
      <c r="AP176" s="262"/>
      <c r="AQ176" s="262"/>
      <c r="AR176" s="262"/>
      <c r="AS176" s="262"/>
      <c r="AT176" s="262"/>
      <c r="AU176" s="24" t="s">
        <v>25</v>
      </c>
      <c r="AV176" s="24"/>
      <c r="AW176" s="24"/>
      <c r="AX176" s="24"/>
      <c r="AY176" s="65"/>
      <c r="AZ176" s="24"/>
      <c r="BA176" s="24"/>
      <c r="BB176" s="24"/>
      <c r="BC176" s="24"/>
      <c r="BD176" s="24"/>
      <c r="BE176" s="24"/>
      <c r="BF176" s="24"/>
      <c r="BG176" s="233"/>
      <c r="BH176" s="233"/>
      <c r="BI176" s="233"/>
      <c r="BJ176" s="233"/>
      <c r="BK176" s="233"/>
      <c r="BL176" s="233"/>
      <c r="BM176" s="233"/>
      <c r="BN176" s="233"/>
      <c r="BO176" s="233"/>
      <c r="BP176" s="233"/>
      <c r="BQ176" s="233"/>
      <c r="BR176" s="233"/>
      <c r="BS176" s="65" t="s">
        <v>22</v>
      </c>
      <c r="BT176" s="24"/>
      <c r="BU176" s="24"/>
      <c r="BV176" s="24"/>
      <c r="BW176" s="24"/>
      <c r="BX176" s="24"/>
      <c r="BY176" s="24"/>
      <c r="BZ176" s="24"/>
      <c r="CA176" s="24"/>
      <c r="CB176" s="1"/>
      <c r="CC176" s="118"/>
      <c r="CI176" s="156"/>
    </row>
    <row r="177" spans="1:87" s="2" customFormat="1" ht="17.100000000000001" customHeight="1">
      <c r="A177" s="157" t="s">
        <v>855</v>
      </c>
      <c r="B177" s="24"/>
      <c r="C177" s="24"/>
      <c r="D177" s="24"/>
      <c r="E177" s="24"/>
      <c r="F177" s="24"/>
      <c r="G177" s="24"/>
      <c r="H177" s="24"/>
      <c r="I177" s="24"/>
      <c r="J177" s="24"/>
      <c r="K177" s="24"/>
      <c r="L177" s="24"/>
      <c r="M177" s="24"/>
      <c r="N177" s="24"/>
      <c r="O177" s="24"/>
      <c r="P177" s="24"/>
      <c r="Q177" s="24"/>
      <c r="R177" s="24"/>
      <c r="S177" s="268"/>
      <c r="T177" s="268"/>
      <c r="U177" s="268"/>
      <c r="V177" s="268"/>
      <c r="W177" s="268"/>
      <c r="X177" s="268"/>
      <c r="Y177" s="268"/>
      <c r="Z177" s="268"/>
      <c r="AA177" s="268"/>
      <c r="AB177" s="268"/>
      <c r="AC177" s="268"/>
      <c r="AD177" s="268"/>
      <c r="AE177" s="268"/>
      <c r="AF177" s="268"/>
      <c r="AG177" s="268"/>
      <c r="AH177" s="268"/>
      <c r="AI177" s="268"/>
      <c r="AJ177" s="268"/>
      <c r="AK177" s="268"/>
      <c r="AL177" s="268"/>
      <c r="AM177" s="268"/>
      <c r="AN177" s="268"/>
      <c r="AO177" s="268"/>
      <c r="AP177" s="268"/>
      <c r="AQ177" s="268"/>
      <c r="AR177" s="268"/>
      <c r="AS177" s="268"/>
      <c r="AT177" s="268"/>
      <c r="AU177" s="268"/>
      <c r="AV177" s="268"/>
      <c r="AW177" s="268"/>
      <c r="AX177" s="268"/>
      <c r="AY177" s="268"/>
      <c r="AZ177" s="268"/>
      <c r="BA177" s="268"/>
      <c r="BB177" s="268"/>
      <c r="BC177" s="268"/>
      <c r="BD177" s="268"/>
      <c r="BE177" s="268"/>
      <c r="BF177" s="268"/>
      <c r="BG177" s="268"/>
      <c r="BH177" s="268"/>
      <c r="BI177" s="268"/>
      <c r="BJ177" s="268"/>
      <c r="BK177" s="268"/>
      <c r="BL177" s="268"/>
      <c r="BM177" s="268"/>
      <c r="BN177" s="268"/>
      <c r="BO177" s="268"/>
      <c r="BP177" s="268"/>
      <c r="BQ177" s="268"/>
      <c r="BR177" s="268"/>
      <c r="BS177" s="268"/>
      <c r="BT177" s="268"/>
      <c r="BU177" s="268"/>
      <c r="BV177" s="268"/>
      <c r="BW177" s="268"/>
      <c r="BX177" s="268"/>
      <c r="BY177" s="268"/>
      <c r="BZ177" s="268"/>
      <c r="CA177" s="268"/>
      <c r="CB177" s="1"/>
      <c r="CC177" s="118"/>
      <c r="CI177" s="156"/>
    </row>
    <row r="178" spans="1:87" s="2" customFormat="1" ht="17.100000000000001" customHeight="1">
      <c r="A178" s="157" t="s">
        <v>855</v>
      </c>
      <c r="B178" s="24"/>
      <c r="C178" s="24" t="s">
        <v>28</v>
      </c>
      <c r="D178" s="24"/>
      <c r="E178" s="24"/>
      <c r="F178" s="24"/>
      <c r="G178" s="24"/>
      <c r="H178" s="24"/>
      <c r="I178" s="24"/>
      <c r="J178" s="24"/>
      <c r="K178" s="24"/>
      <c r="L178" s="24"/>
      <c r="M178" s="24"/>
      <c r="N178" s="24"/>
      <c r="O178" s="24"/>
      <c r="P178" s="24"/>
      <c r="Q178" s="24"/>
      <c r="R178" s="24"/>
      <c r="S178" s="259" t="s">
        <v>595</v>
      </c>
      <c r="T178" s="259"/>
      <c r="U178" s="259"/>
      <c r="V178" s="268"/>
      <c r="W178" s="268"/>
      <c r="X178" s="268"/>
      <c r="Y178" s="268"/>
      <c r="Z178" s="268"/>
      <c r="AA178" s="268"/>
      <c r="AB178" s="268"/>
      <c r="AC178" s="268"/>
      <c r="AD178" s="268"/>
      <c r="AE178" s="268"/>
      <c r="AF178" s="268"/>
      <c r="AG178" s="268"/>
      <c r="AH178" s="268"/>
      <c r="AI178" s="268"/>
      <c r="AJ178" s="268"/>
      <c r="AK178" s="268"/>
      <c r="AL178" s="268"/>
      <c r="AM178" s="268"/>
      <c r="AN178" s="268"/>
      <c r="AO178" s="268"/>
      <c r="AP178" s="268"/>
      <c r="AQ178" s="268"/>
      <c r="AR178" s="268"/>
      <c r="AS178" s="268"/>
      <c r="AT178" s="268"/>
      <c r="AU178" s="268"/>
      <c r="AV178" s="268"/>
      <c r="AW178" s="268"/>
      <c r="AX178" s="268"/>
      <c r="AY178" s="268"/>
      <c r="AZ178" s="268"/>
      <c r="BA178" s="268"/>
      <c r="BB178" s="268"/>
      <c r="BC178" s="268"/>
      <c r="BD178" s="268"/>
      <c r="BE178" s="268"/>
      <c r="BF178" s="268"/>
      <c r="BG178" s="268"/>
      <c r="BH178" s="268"/>
      <c r="BI178" s="268"/>
      <c r="BJ178" s="268"/>
      <c r="BK178" s="268"/>
      <c r="BL178" s="268"/>
      <c r="BM178" s="268"/>
      <c r="BN178" s="268"/>
      <c r="BO178" s="268"/>
      <c r="BP178" s="268"/>
      <c r="BQ178" s="268"/>
      <c r="BR178" s="268"/>
      <c r="BS178" s="268"/>
      <c r="BT178" s="268"/>
      <c r="BU178" s="268"/>
      <c r="BV178" s="268"/>
      <c r="BW178" s="268"/>
      <c r="BX178" s="268"/>
      <c r="BY178" s="268"/>
      <c r="BZ178" s="268"/>
      <c r="CA178" s="268"/>
      <c r="CB178" s="1"/>
      <c r="CC178" s="118"/>
      <c r="CI178" s="156"/>
    </row>
    <row r="179" spans="1:87" s="2" customFormat="1" ht="17.100000000000001" customHeight="1">
      <c r="A179" s="157" t="s">
        <v>855</v>
      </c>
      <c r="B179" s="24"/>
      <c r="C179" s="24" t="s">
        <v>29</v>
      </c>
      <c r="D179" s="24"/>
      <c r="E179" s="24"/>
      <c r="F179" s="24"/>
      <c r="G179" s="24"/>
      <c r="H179" s="24"/>
      <c r="I179" s="24"/>
      <c r="J179" s="24"/>
      <c r="K179" s="24"/>
      <c r="L179" s="24"/>
      <c r="M179" s="24"/>
      <c r="N179" s="24"/>
      <c r="O179" s="24"/>
      <c r="P179" s="24"/>
      <c r="Q179" s="24"/>
      <c r="R179" s="24"/>
      <c r="S179" s="233" t="s">
        <v>955</v>
      </c>
      <c r="T179" s="233"/>
      <c r="U179" s="233"/>
      <c r="V179" s="233"/>
      <c r="W179" s="233"/>
      <c r="X179" s="233"/>
      <c r="Y179" s="233"/>
      <c r="Z179" s="233"/>
      <c r="AA179" s="268"/>
      <c r="AB179" s="268"/>
      <c r="AC179" s="268"/>
      <c r="AD179" s="268"/>
      <c r="AE179" s="268"/>
      <c r="AF179" s="268"/>
      <c r="AG179" s="268"/>
      <c r="AH179" s="268"/>
      <c r="AI179" s="268"/>
      <c r="AJ179" s="268"/>
      <c r="AK179" s="268"/>
      <c r="AL179" s="268"/>
      <c r="AM179" s="268"/>
      <c r="AN179" s="268"/>
      <c r="AO179" s="268"/>
      <c r="AP179" s="268"/>
      <c r="AQ179" s="268"/>
      <c r="AR179" s="268"/>
      <c r="AS179" s="268"/>
      <c r="AT179" s="268"/>
      <c r="AU179" s="268"/>
      <c r="AV179" s="268"/>
      <c r="AW179" s="268"/>
      <c r="AX179" s="268"/>
      <c r="AY179" s="268"/>
      <c r="AZ179" s="268"/>
      <c r="BA179" s="268"/>
      <c r="BB179" s="268"/>
      <c r="BC179" s="268"/>
      <c r="BD179" s="268"/>
      <c r="BE179" s="268"/>
      <c r="BF179" s="268"/>
      <c r="BG179" s="268"/>
      <c r="BH179" s="268"/>
      <c r="BI179" s="268"/>
      <c r="BJ179" s="268"/>
      <c r="BK179" s="268"/>
      <c r="BL179" s="268"/>
      <c r="BM179" s="268"/>
      <c r="BN179" s="268"/>
      <c r="BO179" s="268"/>
      <c r="BP179" s="268"/>
      <c r="BQ179" s="268"/>
      <c r="BR179" s="268"/>
      <c r="BS179" s="268"/>
      <c r="BT179" s="268"/>
      <c r="BU179" s="268"/>
      <c r="BV179" s="268"/>
      <c r="BW179" s="268"/>
      <c r="BX179" s="268"/>
      <c r="BY179" s="268"/>
      <c r="BZ179" s="268"/>
      <c r="CA179" s="268"/>
      <c r="CB179" s="1"/>
      <c r="CC179" s="118"/>
      <c r="CI179" s="156"/>
    </row>
    <row r="180" spans="1:87" s="2" customFormat="1" ht="17.100000000000001" customHeight="1">
      <c r="A180" s="157" t="s">
        <v>855</v>
      </c>
      <c r="B180" s="24"/>
      <c r="C180" s="24" t="s">
        <v>30</v>
      </c>
      <c r="D180" s="24"/>
      <c r="E180" s="24"/>
      <c r="F180" s="24"/>
      <c r="G180" s="24"/>
      <c r="H180" s="24"/>
      <c r="I180" s="24"/>
      <c r="J180" s="24"/>
      <c r="K180" s="24"/>
      <c r="L180" s="24"/>
      <c r="M180" s="24"/>
      <c r="N180" s="24"/>
      <c r="O180" s="24"/>
      <c r="P180" s="24"/>
      <c r="Q180" s="24"/>
      <c r="R180" s="24"/>
      <c r="S180" s="268"/>
      <c r="T180" s="268"/>
      <c r="U180" s="268"/>
      <c r="V180" s="268"/>
      <c r="W180" s="268"/>
      <c r="X180" s="268"/>
      <c r="Y180" s="268"/>
      <c r="Z180" s="268"/>
      <c r="AA180" s="268"/>
      <c r="AB180" s="268"/>
      <c r="AC180" s="268"/>
      <c r="AD180" s="268"/>
      <c r="AE180" s="268"/>
      <c r="AF180" s="268"/>
      <c r="AG180" s="268"/>
      <c r="AH180" s="268"/>
      <c r="AI180" s="268"/>
      <c r="AJ180" s="268"/>
      <c r="AK180" s="268"/>
      <c r="AL180" s="268"/>
      <c r="AM180" s="268"/>
      <c r="AN180" s="268"/>
      <c r="AO180" s="268"/>
      <c r="AP180" s="268"/>
      <c r="AQ180" s="268"/>
      <c r="AR180" s="268"/>
      <c r="AS180" s="268"/>
      <c r="AT180" s="268"/>
      <c r="AU180" s="268"/>
      <c r="AV180" s="268"/>
      <c r="AW180" s="268"/>
      <c r="AX180" s="268"/>
      <c r="AY180" s="268"/>
      <c r="AZ180" s="268"/>
      <c r="BA180" s="268"/>
      <c r="BB180" s="268"/>
      <c r="BC180" s="268"/>
      <c r="BD180" s="268"/>
      <c r="BE180" s="268"/>
      <c r="BF180" s="268"/>
      <c r="BG180" s="268"/>
      <c r="BH180" s="268"/>
      <c r="BI180" s="268"/>
      <c r="BJ180" s="268"/>
      <c r="BK180" s="268"/>
      <c r="BL180" s="268"/>
      <c r="BM180" s="268"/>
      <c r="BN180" s="268"/>
      <c r="BO180" s="268"/>
      <c r="BP180" s="268"/>
      <c r="BQ180" s="268"/>
      <c r="BR180" s="268"/>
      <c r="BS180" s="268"/>
      <c r="BT180" s="268"/>
      <c r="BU180" s="268"/>
      <c r="BV180" s="268"/>
      <c r="BW180" s="268"/>
      <c r="BX180" s="268"/>
      <c r="BY180" s="268"/>
      <c r="BZ180" s="268"/>
      <c r="CA180" s="268"/>
      <c r="CB180" s="1"/>
      <c r="CC180" s="118"/>
      <c r="CI180" s="156"/>
    </row>
    <row r="181" spans="1:87" s="2" customFormat="1" ht="17.100000000000001" customHeight="1">
      <c r="A181" s="157" t="s">
        <v>855</v>
      </c>
      <c r="B181" s="24"/>
      <c r="C181" s="24" t="s">
        <v>49</v>
      </c>
      <c r="D181" s="24"/>
      <c r="E181" s="24"/>
      <c r="F181" s="24"/>
      <c r="G181" s="24"/>
      <c r="H181" s="24"/>
      <c r="I181" s="24"/>
      <c r="J181" s="24"/>
      <c r="K181" s="24"/>
      <c r="L181" s="24"/>
      <c r="M181" s="24"/>
      <c r="N181" s="24"/>
      <c r="O181" s="24"/>
      <c r="P181" s="24"/>
      <c r="Q181" s="24"/>
      <c r="R181" s="24"/>
      <c r="S181" s="65"/>
      <c r="T181" s="65"/>
      <c r="U181" s="65"/>
      <c r="V181" s="24"/>
      <c r="W181" s="24"/>
      <c r="X181" s="24"/>
      <c r="Y181" s="24"/>
      <c r="Z181" s="268"/>
      <c r="AA181" s="268"/>
      <c r="AB181" s="268"/>
      <c r="AC181" s="268"/>
      <c r="AD181" s="268"/>
      <c r="AE181" s="268"/>
      <c r="AF181" s="268"/>
      <c r="AG181" s="268"/>
      <c r="AH181" s="268"/>
      <c r="AI181" s="268"/>
      <c r="AJ181" s="268"/>
      <c r="AK181" s="268"/>
      <c r="AL181" s="268"/>
      <c r="AM181" s="268"/>
      <c r="AN181" s="268"/>
      <c r="AO181" s="268"/>
      <c r="AP181" s="268"/>
      <c r="AQ181" s="268"/>
      <c r="AR181" s="268"/>
      <c r="AS181" s="268"/>
      <c r="AT181" s="268"/>
      <c r="AU181" s="268"/>
      <c r="AV181" s="268"/>
      <c r="AW181" s="268"/>
      <c r="AX181" s="268"/>
      <c r="AY181" s="268"/>
      <c r="AZ181" s="268"/>
      <c r="BA181" s="268"/>
      <c r="BB181" s="268"/>
      <c r="BC181" s="268"/>
      <c r="BD181" s="268"/>
      <c r="BE181" s="268"/>
      <c r="BF181" s="268"/>
      <c r="BG181" s="268"/>
      <c r="BH181" s="268"/>
      <c r="BI181" s="268"/>
      <c r="BJ181" s="268"/>
      <c r="BK181" s="268"/>
      <c r="BL181" s="268"/>
      <c r="BM181" s="268"/>
      <c r="BN181" s="268"/>
      <c r="BO181" s="268"/>
      <c r="BP181" s="268"/>
      <c r="BQ181" s="268"/>
      <c r="BR181" s="268"/>
      <c r="BS181" s="268"/>
      <c r="BT181" s="268"/>
      <c r="BU181" s="268"/>
      <c r="BV181" s="268"/>
      <c r="BW181" s="268"/>
      <c r="BX181" s="268"/>
      <c r="BY181" s="268"/>
      <c r="BZ181" s="268"/>
      <c r="CA181" s="268"/>
      <c r="CB181" s="1"/>
      <c r="CC181" s="118"/>
      <c r="CI181" s="156"/>
    </row>
    <row r="182" spans="1:87" s="2" customFormat="1" ht="4.5" customHeight="1">
      <c r="A182" s="157" t="s">
        <v>855</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8"/>
      <c r="CI182" s="156"/>
    </row>
    <row r="183" spans="1:87" s="2" customFormat="1" ht="4.5" customHeight="1">
      <c r="A183" s="157" t="s">
        <v>855</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8"/>
      <c r="CI183" s="156"/>
    </row>
    <row r="184" spans="1:87" s="2" customFormat="1" ht="16.5" customHeight="1">
      <c r="A184" s="157" t="s">
        <v>855</v>
      </c>
      <c r="B184" s="24"/>
      <c r="C184" s="24" t="s">
        <v>50</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8"/>
      <c r="CI184" s="156"/>
    </row>
    <row r="185" spans="1:87" s="2" customFormat="1" ht="17.100000000000001" customHeight="1">
      <c r="A185" s="157" t="s">
        <v>855</v>
      </c>
      <c r="B185" s="24"/>
      <c r="C185" s="24" t="s">
        <v>18</v>
      </c>
      <c r="D185" s="24"/>
      <c r="E185" s="24"/>
      <c r="F185" s="24"/>
      <c r="G185" s="24"/>
      <c r="H185" s="24"/>
      <c r="I185" s="24"/>
      <c r="J185" s="24"/>
      <c r="K185" s="24"/>
      <c r="L185" s="24"/>
      <c r="M185" s="24"/>
      <c r="N185" s="24"/>
      <c r="O185" s="24"/>
      <c r="P185" s="24"/>
      <c r="Q185" s="24"/>
      <c r="R185" s="24"/>
      <c r="S185" s="24"/>
      <c r="T185" s="24" t="s">
        <v>19</v>
      </c>
      <c r="U185" s="24"/>
      <c r="V185" s="233"/>
      <c r="W185" s="233"/>
      <c r="X185" s="233"/>
      <c r="Y185" s="233"/>
      <c r="Z185" s="65" t="s">
        <v>20</v>
      </c>
      <c r="AA185" s="24"/>
      <c r="AB185" s="24"/>
      <c r="AC185" s="24"/>
      <c r="AD185" s="24"/>
      <c r="AE185" s="24"/>
      <c r="AF185" s="24"/>
      <c r="AG185" s="24"/>
      <c r="AH185" s="24"/>
      <c r="AI185" s="24"/>
      <c r="AJ185" s="24" t="s">
        <v>19</v>
      </c>
      <c r="AK185" s="24"/>
      <c r="AL185" s="262"/>
      <c r="AM185" s="262"/>
      <c r="AN185" s="262"/>
      <c r="AO185" s="262"/>
      <c r="AP185" s="262"/>
      <c r="AQ185" s="262"/>
      <c r="AR185" s="262"/>
      <c r="AS185" s="262"/>
      <c r="AT185" s="262"/>
      <c r="AU185" s="262"/>
      <c r="AV185" s="262"/>
      <c r="AW185" s="262"/>
      <c r="AX185" s="65" t="s">
        <v>21</v>
      </c>
      <c r="AY185" s="24"/>
      <c r="AZ185" s="24"/>
      <c r="BA185" s="24"/>
      <c r="BB185" s="24"/>
      <c r="BC185" s="24"/>
      <c r="BD185" s="24"/>
      <c r="BE185" s="24"/>
      <c r="BF185" s="24"/>
      <c r="BG185" s="233"/>
      <c r="BH185" s="233"/>
      <c r="BI185" s="233"/>
      <c r="BJ185" s="233"/>
      <c r="BK185" s="233"/>
      <c r="BL185" s="233"/>
      <c r="BM185" s="233"/>
      <c r="BN185" s="233"/>
      <c r="BO185" s="233"/>
      <c r="BP185" s="233"/>
      <c r="BQ185" s="233"/>
      <c r="BR185" s="233"/>
      <c r="BS185" s="65" t="s">
        <v>22</v>
      </c>
      <c r="BT185" s="24"/>
      <c r="BU185" s="24"/>
      <c r="BV185" s="24"/>
      <c r="BW185" s="24"/>
      <c r="BX185" s="24"/>
      <c r="BY185" s="24"/>
      <c r="BZ185" s="24"/>
      <c r="CA185" s="24"/>
      <c r="CB185" s="1"/>
      <c r="CC185" s="118"/>
      <c r="CI185" s="156"/>
    </row>
    <row r="186" spans="1:87" s="2" customFormat="1" ht="17.100000000000001" customHeight="1">
      <c r="A186" s="157" t="s">
        <v>855</v>
      </c>
      <c r="B186" s="24"/>
      <c r="C186" s="24" t="s">
        <v>13</v>
      </c>
      <c r="D186" s="24"/>
      <c r="E186" s="24"/>
      <c r="F186" s="24"/>
      <c r="G186" s="24"/>
      <c r="H186" s="24"/>
      <c r="I186" s="24"/>
      <c r="J186" s="24"/>
      <c r="K186" s="24"/>
      <c r="L186" s="24"/>
      <c r="M186" s="24"/>
      <c r="N186" s="24"/>
      <c r="O186" s="24"/>
      <c r="P186" s="24"/>
      <c r="Q186" s="24"/>
      <c r="R186" s="24"/>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1"/>
      <c r="CC186" s="118"/>
      <c r="CI186" s="156"/>
    </row>
    <row r="187" spans="1:87" s="2" customFormat="1" ht="17.100000000000001" customHeight="1">
      <c r="A187" s="157" t="s">
        <v>855</v>
      </c>
      <c r="B187" s="24"/>
      <c r="C187" s="24" t="s">
        <v>23</v>
      </c>
      <c r="D187" s="24"/>
      <c r="E187" s="24"/>
      <c r="F187" s="24"/>
      <c r="G187" s="24"/>
      <c r="H187" s="24"/>
      <c r="I187" s="24"/>
      <c r="J187" s="24"/>
      <c r="K187" s="24"/>
      <c r="L187" s="24"/>
      <c r="M187" s="24"/>
      <c r="N187" s="24"/>
      <c r="O187" s="24"/>
      <c r="P187" s="24"/>
      <c r="Q187" s="24"/>
      <c r="R187" s="24"/>
      <c r="S187" s="24"/>
      <c r="T187" s="24" t="s">
        <v>19</v>
      </c>
      <c r="U187" s="24"/>
      <c r="V187" s="233"/>
      <c r="W187" s="233"/>
      <c r="X187" s="233"/>
      <c r="Y187" s="233"/>
      <c r="Z187" s="65" t="s">
        <v>24</v>
      </c>
      <c r="AA187" s="24"/>
      <c r="AB187" s="24"/>
      <c r="AC187" s="24"/>
      <c r="AD187" s="24"/>
      <c r="AE187" s="24"/>
      <c r="AF187" s="24"/>
      <c r="AG187" s="24"/>
      <c r="AH187" s="24"/>
      <c r="AI187" s="24"/>
      <c r="AJ187" s="24" t="s">
        <v>19</v>
      </c>
      <c r="AK187" s="24"/>
      <c r="AL187" s="262"/>
      <c r="AM187" s="262"/>
      <c r="AN187" s="262"/>
      <c r="AO187" s="262"/>
      <c r="AP187" s="262"/>
      <c r="AQ187" s="262"/>
      <c r="AR187" s="262"/>
      <c r="AS187" s="262"/>
      <c r="AT187" s="262"/>
      <c r="AU187" s="24" t="s">
        <v>25</v>
      </c>
      <c r="AV187" s="24"/>
      <c r="AW187" s="24"/>
      <c r="AX187" s="24"/>
      <c r="AY187" s="65"/>
      <c r="AZ187" s="24"/>
      <c r="BA187" s="24"/>
      <c r="BB187" s="24"/>
      <c r="BC187" s="24"/>
      <c r="BD187" s="24"/>
      <c r="BE187" s="24"/>
      <c r="BF187" s="24"/>
      <c r="BG187" s="233"/>
      <c r="BH187" s="233"/>
      <c r="BI187" s="233"/>
      <c r="BJ187" s="233"/>
      <c r="BK187" s="233"/>
      <c r="BL187" s="233"/>
      <c r="BM187" s="233"/>
      <c r="BN187" s="233"/>
      <c r="BO187" s="233"/>
      <c r="BP187" s="233"/>
      <c r="BQ187" s="233"/>
      <c r="BR187" s="233"/>
      <c r="BS187" s="65" t="s">
        <v>22</v>
      </c>
      <c r="BT187" s="24"/>
      <c r="BU187" s="24"/>
      <c r="BV187" s="24"/>
      <c r="BW187" s="24"/>
      <c r="BX187" s="24"/>
      <c r="BY187" s="24"/>
      <c r="BZ187" s="24"/>
      <c r="CA187" s="24"/>
      <c r="CB187" s="1"/>
      <c r="CC187" s="118"/>
      <c r="CI187" s="156"/>
    </row>
    <row r="188" spans="1:87" s="2" customFormat="1" ht="17.100000000000001" customHeight="1">
      <c r="A188" s="157" t="s">
        <v>855</v>
      </c>
      <c r="B188" s="24"/>
      <c r="C188" s="24"/>
      <c r="D188" s="24"/>
      <c r="E188" s="24"/>
      <c r="F188" s="24"/>
      <c r="G188" s="24"/>
      <c r="H188" s="24"/>
      <c r="I188" s="24"/>
      <c r="J188" s="24"/>
      <c r="K188" s="24"/>
      <c r="L188" s="24"/>
      <c r="M188" s="24"/>
      <c r="N188" s="24"/>
      <c r="O188" s="24"/>
      <c r="P188" s="24"/>
      <c r="Q188" s="24"/>
      <c r="R188" s="24"/>
      <c r="S188" s="268"/>
      <c r="T188" s="268"/>
      <c r="U188" s="268"/>
      <c r="V188" s="268"/>
      <c r="W188" s="268"/>
      <c r="X188" s="268"/>
      <c r="Y188" s="268"/>
      <c r="Z188" s="268"/>
      <c r="AA188" s="268"/>
      <c r="AB188" s="268"/>
      <c r="AC188" s="268"/>
      <c r="AD188" s="268"/>
      <c r="AE188" s="268"/>
      <c r="AF188" s="268"/>
      <c r="AG188" s="268"/>
      <c r="AH188" s="268"/>
      <c r="AI188" s="268"/>
      <c r="AJ188" s="268"/>
      <c r="AK188" s="268"/>
      <c r="AL188" s="268"/>
      <c r="AM188" s="268"/>
      <c r="AN188" s="268"/>
      <c r="AO188" s="268"/>
      <c r="AP188" s="268"/>
      <c r="AQ188" s="268"/>
      <c r="AR188" s="268"/>
      <c r="AS188" s="268"/>
      <c r="AT188" s="268"/>
      <c r="AU188" s="268"/>
      <c r="AV188" s="268"/>
      <c r="AW188" s="268"/>
      <c r="AX188" s="268"/>
      <c r="AY188" s="268"/>
      <c r="AZ188" s="268"/>
      <c r="BA188" s="268"/>
      <c r="BB188" s="268"/>
      <c r="BC188" s="268"/>
      <c r="BD188" s="268"/>
      <c r="BE188" s="268"/>
      <c r="BF188" s="268"/>
      <c r="BG188" s="268"/>
      <c r="BH188" s="268"/>
      <c r="BI188" s="268"/>
      <c r="BJ188" s="268"/>
      <c r="BK188" s="268"/>
      <c r="BL188" s="268"/>
      <c r="BM188" s="268"/>
      <c r="BN188" s="268"/>
      <c r="BO188" s="268"/>
      <c r="BP188" s="268"/>
      <c r="BQ188" s="268"/>
      <c r="BR188" s="268"/>
      <c r="BS188" s="268"/>
      <c r="BT188" s="268"/>
      <c r="BU188" s="268"/>
      <c r="BV188" s="268"/>
      <c r="BW188" s="268"/>
      <c r="BX188" s="268"/>
      <c r="BY188" s="268"/>
      <c r="BZ188" s="268"/>
      <c r="CA188" s="268"/>
      <c r="CB188" s="1"/>
      <c r="CC188" s="118"/>
      <c r="CI188" s="156"/>
    </row>
    <row r="189" spans="1:87" s="2" customFormat="1" ht="17.100000000000001" customHeight="1">
      <c r="A189" s="157" t="s">
        <v>855</v>
      </c>
      <c r="B189" s="24"/>
      <c r="C189" s="24" t="s">
        <v>28</v>
      </c>
      <c r="D189" s="24"/>
      <c r="E189" s="24"/>
      <c r="F189" s="24"/>
      <c r="G189" s="24"/>
      <c r="H189" s="24"/>
      <c r="I189" s="24"/>
      <c r="J189" s="24"/>
      <c r="K189" s="24"/>
      <c r="L189" s="24"/>
      <c r="M189" s="24"/>
      <c r="N189" s="24"/>
      <c r="O189" s="24"/>
      <c r="P189" s="24"/>
      <c r="Q189" s="24"/>
      <c r="R189" s="24"/>
      <c r="S189" s="259" t="s">
        <v>595</v>
      </c>
      <c r="T189" s="259"/>
      <c r="U189" s="259"/>
      <c r="V189" s="268"/>
      <c r="W189" s="268"/>
      <c r="X189" s="268"/>
      <c r="Y189" s="268"/>
      <c r="Z189" s="268"/>
      <c r="AA189" s="268"/>
      <c r="AB189" s="268"/>
      <c r="AC189" s="268"/>
      <c r="AD189" s="268"/>
      <c r="AE189" s="268"/>
      <c r="AF189" s="268"/>
      <c r="AG189" s="268"/>
      <c r="AH189" s="268"/>
      <c r="AI189" s="268"/>
      <c r="AJ189" s="268"/>
      <c r="AK189" s="268"/>
      <c r="AL189" s="268"/>
      <c r="AM189" s="268"/>
      <c r="AN189" s="268"/>
      <c r="AO189" s="268"/>
      <c r="AP189" s="268"/>
      <c r="AQ189" s="268"/>
      <c r="AR189" s="268"/>
      <c r="AS189" s="268"/>
      <c r="AT189" s="268"/>
      <c r="AU189" s="268"/>
      <c r="AV189" s="268"/>
      <c r="AW189" s="268"/>
      <c r="AX189" s="268"/>
      <c r="AY189" s="268"/>
      <c r="AZ189" s="268"/>
      <c r="BA189" s="268"/>
      <c r="BB189" s="268"/>
      <c r="BC189" s="268"/>
      <c r="BD189" s="268"/>
      <c r="BE189" s="268"/>
      <c r="BF189" s="268"/>
      <c r="BG189" s="268"/>
      <c r="BH189" s="268"/>
      <c r="BI189" s="268"/>
      <c r="BJ189" s="268"/>
      <c r="BK189" s="268"/>
      <c r="BL189" s="268"/>
      <c r="BM189" s="268"/>
      <c r="BN189" s="268"/>
      <c r="BO189" s="268"/>
      <c r="BP189" s="268"/>
      <c r="BQ189" s="268"/>
      <c r="BR189" s="268"/>
      <c r="BS189" s="268"/>
      <c r="BT189" s="268"/>
      <c r="BU189" s="268"/>
      <c r="BV189" s="268"/>
      <c r="BW189" s="268"/>
      <c r="BX189" s="268"/>
      <c r="BY189" s="268"/>
      <c r="BZ189" s="268"/>
      <c r="CA189" s="268"/>
      <c r="CB189" s="1"/>
      <c r="CC189" s="118"/>
      <c r="CI189" s="156"/>
    </row>
    <row r="190" spans="1:87" s="2" customFormat="1" ht="17.100000000000001" customHeight="1">
      <c r="A190" s="157" t="s">
        <v>855</v>
      </c>
      <c r="B190" s="24"/>
      <c r="C190" s="24" t="s">
        <v>29</v>
      </c>
      <c r="D190" s="24"/>
      <c r="E190" s="24"/>
      <c r="F190" s="24"/>
      <c r="G190" s="24"/>
      <c r="H190" s="24"/>
      <c r="I190" s="24"/>
      <c r="J190" s="24"/>
      <c r="K190" s="24"/>
      <c r="L190" s="24"/>
      <c r="M190" s="24"/>
      <c r="N190" s="24"/>
      <c r="O190" s="24"/>
      <c r="P190" s="24"/>
      <c r="Q190" s="24"/>
      <c r="R190" s="24"/>
      <c r="S190" s="233"/>
      <c r="T190" s="233"/>
      <c r="U190" s="233"/>
      <c r="V190" s="233"/>
      <c r="W190" s="233"/>
      <c r="X190" s="233"/>
      <c r="Y190" s="233"/>
      <c r="Z190" s="233"/>
      <c r="AA190" s="268"/>
      <c r="AB190" s="268"/>
      <c r="AC190" s="268"/>
      <c r="AD190" s="268"/>
      <c r="AE190" s="268"/>
      <c r="AF190" s="268"/>
      <c r="AG190" s="268"/>
      <c r="AH190" s="268"/>
      <c r="AI190" s="268"/>
      <c r="AJ190" s="268"/>
      <c r="AK190" s="268"/>
      <c r="AL190" s="268"/>
      <c r="AM190" s="268"/>
      <c r="AN190" s="268"/>
      <c r="AO190" s="268"/>
      <c r="AP190" s="268"/>
      <c r="AQ190" s="268"/>
      <c r="AR190" s="268"/>
      <c r="AS190" s="268"/>
      <c r="AT190" s="268"/>
      <c r="AU190" s="268"/>
      <c r="AV190" s="268"/>
      <c r="AW190" s="268"/>
      <c r="AX190" s="268"/>
      <c r="AY190" s="268"/>
      <c r="AZ190" s="268"/>
      <c r="BA190" s="268"/>
      <c r="BB190" s="268"/>
      <c r="BC190" s="268"/>
      <c r="BD190" s="268"/>
      <c r="BE190" s="268"/>
      <c r="BF190" s="268"/>
      <c r="BG190" s="268"/>
      <c r="BH190" s="268"/>
      <c r="BI190" s="268"/>
      <c r="BJ190" s="268"/>
      <c r="BK190" s="268"/>
      <c r="BL190" s="268"/>
      <c r="BM190" s="268"/>
      <c r="BN190" s="268"/>
      <c r="BO190" s="268"/>
      <c r="BP190" s="268"/>
      <c r="BQ190" s="268"/>
      <c r="BR190" s="268"/>
      <c r="BS190" s="268"/>
      <c r="BT190" s="268"/>
      <c r="BU190" s="268"/>
      <c r="BV190" s="268"/>
      <c r="BW190" s="268"/>
      <c r="BX190" s="268"/>
      <c r="BY190" s="268"/>
      <c r="BZ190" s="268"/>
      <c r="CA190" s="268"/>
      <c r="CB190" s="1"/>
      <c r="CC190" s="118"/>
      <c r="CI190" s="156"/>
    </row>
    <row r="191" spans="1:87" s="2" customFormat="1" ht="17.100000000000001" customHeight="1">
      <c r="A191" s="157" t="s">
        <v>855</v>
      </c>
      <c r="B191" s="24"/>
      <c r="C191" s="24" t="s">
        <v>30</v>
      </c>
      <c r="D191" s="24"/>
      <c r="E191" s="24"/>
      <c r="F191" s="24"/>
      <c r="G191" s="24"/>
      <c r="H191" s="24"/>
      <c r="I191" s="24"/>
      <c r="J191" s="24"/>
      <c r="K191" s="24"/>
      <c r="L191" s="24"/>
      <c r="M191" s="24"/>
      <c r="N191" s="24"/>
      <c r="O191" s="24"/>
      <c r="P191" s="24"/>
      <c r="Q191" s="24"/>
      <c r="R191" s="24"/>
      <c r="S191" s="268"/>
      <c r="T191" s="268"/>
      <c r="U191" s="268"/>
      <c r="V191" s="268"/>
      <c r="W191" s="268"/>
      <c r="X191" s="268"/>
      <c r="Y191" s="268"/>
      <c r="Z191" s="268"/>
      <c r="AA191" s="268"/>
      <c r="AB191" s="268"/>
      <c r="AC191" s="268"/>
      <c r="AD191" s="268"/>
      <c r="AE191" s="268"/>
      <c r="AF191" s="268"/>
      <c r="AG191" s="268"/>
      <c r="AH191" s="268"/>
      <c r="AI191" s="268"/>
      <c r="AJ191" s="268"/>
      <c r="AK191" s="268"/>
      <c r="AL191" s="268"/>
      <c r="AM191" s="268"/>
      <c r="AN191" s="268"/>
      <c r="AO191" s="268"/>
      <c r="AP191" s="268"/>
      <c r="AQ191" s="268"/>
      <c r="AR191" s="268"/>
      <c r="AS191" s="268"/>
      <c r="AT191" s="268"/>
      <c r="AU191" s="268"/>
      <c r="AV191" s="268"/>
      <c r="AW191" s="268"/>
      <c r="AX191" s="268"/>
      <c r="AY191" s="268"/>
      <c r="AZ191" s="268"/>
      <c r="BA191" s="268"/>
      <c r="BB191" s="268"/>
      <c r="BC191" s="268"/>
      <c r="BD191" s="268"/>
      <c r="BE191" s="268"/>
      <c r="BF191" s="268"/>
      <c r="BG191" s="268"/>
      <c r="BH191" s="268"/>
      <c r="BI191" s="268"/>
      <c r="BJ191" s="268"/>
      <c r="BK191" s="268"/>
      <c r="BL191" s="268"/>
      <c r="BM191" s="268"/>
      <c r="BN191" s="268"/>
      <c r="BO191" s="268"/>
      <c r="BP191" s="268"/>
      <c r="BQ191" s="268"/>
      <c r="BR191" s="268"/>
      <c r="BS191" s="268"/>
      <c r="BT191" s="268"/>
      <c r="BU191" s="268"/>
      <c r="BV191" s="268"/>
      <c r="BW191" s="268"/>
      <c r="BX191" s="268"/>
      <c r="BY191" s="268"/>
      <c r="BZ191" s="268"/>
      <c r="CA191" s="268"/>
      <c r="CB191" s="1"/>
      <c r="CC191" s="118"/>
      <c r="CI191" s="156"/>
    </row>
    <row r="192" spans="1:87" s="2" customFormat="1" ht="17.100000000000001" customHeight="1">
      <c r="A192" s="157" t="s">
        <v>855</v>
      </c>
      <c r="B192" s="24"/>
      <c r="C192" s="24" t="s">
        <v>49</v>
      </c>
      <c r="D192" s="24"/>
      <c r="E192" s="24"/>
      <c r="F192" s="24"/>
      <c r="G192" s="24"/>
      <c r="H192" s="24"/>
      <c r="I192" s="24"/>
      <c r="J192" s="24"/>
      <c r="K192" s="24"/>
      <c r="L192" s="24"/>
      <c r="M192" s="24"/>
      <c r="N192" s="24"/>
      <c r="O192" s="24"/>
      <c r="P192" s="24"/>
      <c r="Q192" s="24"/>
      <c r="R192" s="24"/>
      <c r="S192" s="65"/>
      <c r="T192" s="65"/>
      <c r="U192" s="65"/>
      <c r="V192" s="24"/>
      <c r="W192" s="24"/>
      <c r="X192" s="24"/>
      <c r="Y192" s="24"/>
      <c r="Z192" s="268"/>
      <c r="AA192" s="268"/>
      <c r="AB192" s="268"/>
      <c r="AC192" s="268"/>
      <c r="AD192" s="268"/>
      <c r="AE192" s="268"/>
      <c r="AF192" s="268"/>
      <c r="AG192" s="268"/>
      <c r="AH192" s="268"/>
      <c r="AI192" s="268"/>
      <c r="AJ192" s="268"/>
      <c r="AK192" s="268"/>
      <c r="AL192" s="268"/>
      <c r="AM192" s="268"/>
      <c r="AN192" s="268"/>
      <c r="AO192" s="268"/>
      <c r="AP192" s="268"/>
      <c r="AQ192" s="268"/>
      <c r="AR192" s="268"/>
      <c r="AS192" s="268"/>
      <c r="AT192" s="268"/>
      <c r="AU192" s="268"/>
      <c r="AV192" s="268"/>
      <c r="AW192" s="268"/>
      <c r="AX192" s="268"/>
      <c r="AY192" s="268"/>
      <c r="AZ192" s="268"/>
      <c r="BA192" s="268"/>
      <c r="BB192" s="268"/>
      <c r="BC192" s="268"/>
      <c r="BD192" s="268"/>
      <c r="BE192" s="268"/>
      <c r="BF192" s="268"/>
      <c r="BG192" s="268"/>
      <c r="BH192" s="268"/>
      <c r="BI192" s="268"/>
      <c r="BJ192" s="268"/>
      <c r="BK192" s="268"/>
      <c r="BL192" s="268"/>
      <c r="BM192" s="268"/>
      <c r="BN192" s="268"/>
      <c r="BO192" s="268"/>
      <c r="BP192" s="268"/>
      <c r="BQ192" s="268"/>
      <c r="BR192" s="268"/>
      <c r="BS192" s="268"/>
      <c r="BT192" s="268"/>
      <c r="BU192" s="268"/>
      <c r="BV192" s="268"/>
      <c r="BW192" s="268"/>
      <c r="BX192" s="268"/>
      <c r="BY192" s="268"/>
      <c r="BZ192" s="268"/>
      <c r="CA192" s="268"/>
      <c r="CB192" s="1"/>
      <c r="CC192" s="118"/>
      <c r="CI192" s="156"/>
    </row>
    <row r="193" spans="1:87" s="2" customFormat="1" ht="4.5" customHeight="1">
      <c r="A193" s="157" t="s">
        <v>855</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8"/>
      <c r="CI193" s="156"/>
    </row>
    <row r="194" spans="1:87" s="2" customFormat="1" ht="5.0999999999999996" customHeight="1">
      <c r="A194" s="157" t="s">
        <v>855</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8"/>
      <c r="CI194" s="156"/>
    </row>
    <row r="195" spans="1:87" s="2" customFormat="1" ht="16.5" customHeight="1">
      <c r="A195" s="157" t="s">
        <v>855</v>
      </c>
      <c r="B195" s="24"/>
      <c r="C195" s="24" t="s">
        <v>18</v>
      </c>
      <c r="D195" s="24"/>
      <c r="E195" s="24"/>
      <c r="F195" s="24"/>
      <c r="G195" s="24"/>
      <c r="H195" s="24"/>
      <c r="I195" s="24"/>
      <c r="J195" s="24"/>
      <c r="K195" s="24"/>
      <c r="L195" s="24"/>
      <c r="M195" s="24"/>
      <c r="N195" s="24"/>
      <c r="O195" s="24"/>
      <c r="P195" s="24"/>
      <c r="Q195" s="24"/>
      <c r="R195" s="24"/>
      <c r="S195" s="24"/>
      <c r="T195" s="24" t="s">
        <v>19</v>
      </c>
      <c r="U195" s="24"/>
      <c r="V195" s="233"/>
      <c r="W195" s="233"/>
      <c r="X195" s="233"/>
      <c r="Y195" s="233"/>
      <c r="Z195" s="65" t="s">
        <v>20</v>
      </c>
      <c r="AA195" s="24"/>
      <c r="AB195" s="24"/>
      <c r="AC195" s="24"/>
      <c r="AD195" s="24"/>
      <c r="AE195" s="24"/>
      <c r="AF195" s="24"/>
      <c r="AG195" s="24"/>
      <c r="AH195" s="24"/>
      <c r="AI195" s="24"/>
      <c r="AJ195" s="24" t="s">
        <v>19</v>
      </c>
      <c r="AK195" s="24"/>
      <c r="AL195" s="262"/>
      <c r="AM195" s="262"/>
      <c r="AN195" s="262"/>
      <c r="AO195" s="262"/>
      <c r="AP195" s="262"/>
      <c r="AQ195" s="262"/>
      <c r="AR195" s="262"/>
      <c r="AS195" s="262"/>
      <c r="AT195" s="262"/>
      <c r="AU195" s="262"/>
      <c r="AV195" s="262"/>
      <c r="AW195" s="262"/>
      <c r="AX195" s="65" t="s">
        <v>21</v>
      </c>
      <c r="AY195" s="24"/>
      <c r="AZ195" s="24"/>
      <c r="BA195" s="24"/>
      <c r="BB195" s="24"/>
      <c r="BC195" s="24"/>
      <c r="BD195" s="24"/>
      <c r="BE195" s="24"/>
      <c r="BF195" s="24"/>
      <c r="BG195" s="233"/>
      <c r="BH195" s="233"/>
      <c r="BI195" s="233"/>
      <c r="BJ195" s="233"/>
      <c r="BK195" s="233"/>
      <c r="BL195" s="233"/>
      <c r="BM195" s="233"/>
      <c r="BN195" s="233"/>
      <c r="BO195" s="233"/>
      <c r="BP195" s="233"/>
      <c r="BQ195" s="233"/>
      <c r="BR195" s="233"/>
      <c r="BS195" s="65" t="s">
        <v>22</v>
      </c>
      <c r="BT195" s="24"/>
      <c r="BU195" s="24"/>
      <c r="BV195" s="24"/>
      <c r="BW195" s="24"/>
      <c r="BX195" s="24"/>
      <c r="BY195" s="24"/>
      <c r="BZ195" s="24"/>
      <c r="CA195" s="24"/>
      <c r="CB195" s="1"/>
      <c r="CC195" s="118"/>
      <c r="CI195" s="156"/>
    </row>
    <row r="196" spans="1:87" s="2" customFormat="1" ht="17.100000000000001" customHeight="1">
      <c r="A196" s="157" t="s">
        <v>855</v>
      </c>
      <c r="B196" s="24"/>
      <c r="C196" s="24" t="s">
        <v>13</v>
      </c>
      <c r="D196" s="24"/>
      <c r="E196" s="24"/>
      <c r="F196" s="24"/>
      <c r="G196" s="24"/>
      <c r="H196" s="24"/>
      <c r="I196" s="24"/>
      <c r="J196" s="24"/>
      <c r="K196" s="24"/>
      <c r="L196" s="24"/>
      <c r="M196" s="24"/>
      <c r="N196" s="24"/>
      <c r="O196" s="24"/>
      <c r="P196" s="24"/>
      <c r="Q196" s="24"/>
      <c r="R196" s="24"/>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1"/>
      <c r="CC196" s="118"/>
      <c r="CI196" s="156"/>
    </row>
    <row r="197" spans="1:87" s="2" customFormat="1" ht="17.100000000000001" customHeight="1">
      <c r="A197" s="157" t="s">
        <v>855</v>
      </c>
      <c r="B197" s="24"/>
      <c r="C197" s="24" t="s">
        <v>23</v>
      </c>
      <c r="D197" s="24"/>
      <c r="E197" s="24"/>
      <c r="F197" s="24"/>
      <c r="G197" s="24"/>
      <c r="H197" s="24"/>
      <c r="I197" s="24"/>
      <c r="J197" s="24"/>
      <c r="K197" s="24"/>
      <c r="L197" s="24"/>
      <c r="M197" s="24"/>
      <c r="N197" s="24"/>
      <c r="O197" s="24"/>
      <c r="P197" s="24"/>
      <c r="Q197" s="24"/>
      <c r="R197" s="24"/>
      <c r="S197" s="24"/>
      <c r="T197" s="24" t="s">
        <v>19</v>
      </c>
      <c r="U197" s="24"/>
      <c r="V197" s="233"/>
      <c r="W197" s="233"/>
      <c r="X197" s="233"/>
      <c r="Y197" s="233"/>
      <c r="Z197" s="65" t="s">
        <v>24</v>
      </c>
      <c r="AA197" s="24"/>
      <c r="AB197" s="24"/>
      <c r="AC197" s="24"/>
      <c r="AD197" s="24"/>
      <c r="AE197" s="24"/>
      <c r="AF197" s="24"/>
      <c r="AG197" s="24"/>
      <c r="AH197" s="24"/>
      <c r="AI197" s="24"/>
      <c r="AJ197" s="24" t="s">
        <v>19</v>
      </c>
      <c r="AK197" s="24"/>
      <c r="AL197" s="262"/>
      <c r="AM197" s="262"/>
      <c r="AN197" s="262"/>
      <c r="AO197" s="262"/>
      <c r="AP197" s="262"/>
      <c r="AQ197" s="262"/>
      <c r="AR197" s="262"/>
      <c r="AS197" s="262"/>
      <c r="AT197" s="262"/>
      <c r="AU197" s="24" t="s">
        <v>25</v>
      </c>
      <c r="AV197" s="24"/>
      <c r="AW197" s="24"/>
      <c r="AX197" s="24"/>
      <c r="AY197" s="65"/>
      <c r="AZ197" s="24"/>
      <c r="BA197" s="24"/>
      <c r="BB197" s="24"/>
      <c r="BC197" s="24"/>
      <c r="BD197" s="24"/>
      <c r="BE197" s="24"/>
      <c r="BF197" s="24"/>
      <c r="BG197" s="233"/>
      <c r="BH197" s="233"/>
      <c r="BI197" s="233"/>
      <c r="BJ197" s="233"/>
      <c r="BK197" s="233"/>
      <c r="BL197" s="233"/>
      <c r="BM197" s="233"/>
      <c r="BN197" s="233"/>
      <c r="BO197" s="233"/>
      <c r="BP197" s="233"/>
      <c r="BQ197" s="233"/>
      <c r="BR197" s="233"/>
      <c r="BS197" s="65" t="s">
        <v>22</v>
      </c>
      <c r="BT197" s="24"/>
      <c r="BU197" s="24"/>
      <c r="BV197" s="24"/>
      <c r="BW197" s="24"/>
      <c r="BX197" s="24"/>
      <c r="BY197" s="24"/>
      <c r="BZ197" s="24"/>
      <c r="CA197" s="24"/>
      <c r="CB197" s="1"/>
      <c r="CC197" s="118"/>
      <c r="CI197" s="156"/>
    </row>
    <row r="198" spans="1:87" s="2" customFormat="1" ht="17.100000000000001" customHeight="1">
      <c r="A198" s="157" t="s">
        <v>855</v>
      </c>
      <c r="B198" s="24"/>
      <c r="C198" s="24"/>
      <c r="D198" s="24"/>
      <c r="E198" s="24"/>
      <c r="F198" s="24"/>
      <c r="G198" s="24"/>
      <c r="H198" s="24"/>
      <c r="I198" s="24"/>
      <c r="J198" s="24"/>
      <c r="K198" s="24"/>
      <c r="L198" s="24"/>
      <c r="M198" s="24"/>
      <c r="N198" s="24"/>
      <c r="O198" s="24"/>
      <c r="P198" s="24"/>
      <c r="Q198" s="24"/>
      <c r="R198" s="24"/>
      <c r="S198" s="268"/>
      <c r="T198" s="268"/>
      <c r="U198" s="268"/>
      <c r="V198" s="268"/>
      <c r="W198" s="268"/>
      <c r="X198" s="268"/>
      <c r="Y198" s="268"/>
      <c r="Z198" s="268"/>
      <c r="AA198" s="268"/>
      <c r="AB198" s="268"/>
      <c r="AC198" s="268"/>
      <c r="AD198" s="268"/>
      <c r="AE198" s="268"/>
      <c r="AF198" s="268"/>
      <c r="AG198" s="268"/>
      <c r="AH198" s="268"/>
      <c r="AI198" s="268"/>
      <c r="AJ198" s="268"/>
      <c r="AK198" s="268"/>
      <c r="AL198" s="268"/>
      <c r="AM198" s="268"/>
      <c r="AN198" s="268"/>
      <c r="AO198" s="268"/>
      <c r="AP198" s="268"/>
      <c r="AQ198" s="268"/>
      <c r="AR198" s="268"/>
      <c r="AS198" s="268"/>
      <c r="AT198" s="268"/>
      <c r="AU198" s="268"/>
      <c r="AV198" s="268"/>
      <c r="AW198" s="268"/>
      <c r="AX198" s="268"/>
      <c r="AY198" s="268"/>
      <c r="AZ198" s="268"/>
      <c r="BA198" s="268"/>
      <c r="BB198" s="268"/>
      <c r="BC198" s="268"/>
      <c r="BD198" s="268"/>
      <c r="BE198" s="268"/>
      <c r="BF198" s="268"/>
      <c r="BG198" s="268"/>
      <c r="BH198" s="268"/>
      <c r="BI198" s="268"/>
      <c r="BJ198" s="268"/>
      <c r="BK198" s="268"/>
      <c r="BL198" s="268"/>
      <c r="BM198" s="268"/>
      <c r="BN198" s="268"/>
      <c r="BO198" s="268"/>
      <c r="BP198" s="268"/>
      <c r="BQ198" s="268"/>
      <c r="BR198" s="268"/>
      <c r="BS198" s="268"/>
      <c r="BT198" s="268"/>
      <c r="BU198" s="268"/>
      <c r="BV198" s="268"/>
      <c r="BW198" s="268"/>
      <c r="BX198" s="268"/>
      <c r="BY198" s="268"/>
      <c r="BZ198" s="268"/>
      <c r="CA198" s="268"/>
      <c r="CB198" s="1"/>
      <c r="CC198" s="118"/>
      <c r="CI198" s="156"/>
    </row>
    <row r="199" spans="1:87" s="2" customFormat="1" ht="17.100000000000001" customHeight="1">
      <c r="A199" s="157" t="s">
        <v>855</v>
      </c>
      <c r="B199" s="24"/>
      <c r="C199" s="24" t="s">
        <v>28</v>
      </c>
      <c r="D199" s="24"/>
      <c r="E199" s="24"/>
      <c r="F199" s="24"/>
      <c r="G199" s="24"/>
      <c r="H199" s="24"/>
      <c r="I199" s="24"/>
      <c r="J199" s="24"/>
      <c r="K199" s="24"/>
      <c r="L199" s="24"/>
      <c r="M199" s="24"/>
      <c r="N199" s="24"/>
      <c r="O199" s="24"/>
      <c r="P199" s="24"/>
      <c r="Q199" s="24"/>
      <c r="R199" s="24"/>
      <c r="S199" s="259" t="s">
        <v>595</v>
      </c>
      <c r="T199" s="259"/>
      <c r="U199" s="259"/>
      <c r="V199" s="268"/>
      <c r="W199" s="268"/>
      <c r="X199" s="268"/>
      <c r="Y199" s="268"/>
      <c r="Z199" s="268"/>
      <c r="AA199" s="268"/>
      <c r="AB199" s="268"/>
      <c r="AC199" s="268"/>
      <c r="AD199" s="268"/>
      <c r="AE199" s="268"/>
      <c r="AF199" s="268"/>
      <c r="AG199" s="268"/>
      <c r="AH199" s="268"/>
      <c r="AI199" s="268"/>
      <c r="AJ199" s="268"/>
      <c r="AK199" s="268"/>
      <c r="AL199" s="268"/>
      <c r="AM199" s="268"/>
      <c r="AN199" s="268"/>
      <c r="AO199" s="268"/>
      <c r="AP199" s="268"/>
      <c r="AQ199" s="268"/>
      <c r="AR199" s="268"/>
      <c r="AS199" s="268"/>
      <c r="AT199" s="268"/>
      <c r="AU199" s="268"/>
      <c r="AV199" s="268"/>
      <c r="AW199" s="268"/>
      <c r="AX199" s="268"/>
      <c r="AY199" s="268"/>
      <c r="AZ199" s="268"/>
      <c r="BA199" s="268"/>
      <c r="BB199" s="268"/>
      <c r="BC199" s="268"/>
      <c r="BD199" s="268"/>
      <c r="BE199" s="268"/>
      <c r="BF199" s="268"/>
      <c r="BG199" s="268"/>
      <c r="BH199" s="268"/>
      <c r="BI199" s="268"/>
      <c r="BJ199" s="268"/>
      <c r="BK199" s="268"/>
      <c r="BL199" s="268"/>
      <c r="BM199" s="268"/>
      <c r="BN199" s="268"/>
      <c r="BO199" s="268"/>
      <c r="BP199" s="268"/>
      <c r="BQ199" s="268"/>
      <c r="BR199" s="268"/>
      <c r="BS199" s="268"/>
      <c r="BT199" s="268"/>
      <c r="BU199" s="268"/>
      <c r="BV199" s="268"/>
      <c r="BW199" s="268"/>
      <c r="BX199" s="268"/>
      <c r="BY199" s="268"/>
      <c r="BZ199" s="268"/>
      <c r="CA199" s="268"/>
      <c r="CB199" s="1"/>
      <c r="CC199" s="118"/>
      <c r="CI199" s="156"/>
    </row>
    <row r="200" spans="1:87" s="2" customFormat="1" ht="17.100000000000001" customHeight="1">
      <c r="A200" s="157" t="s">
        <v>855</v>
      </c>
      <c r="B200" s="24"/>
      <c r="C200" s="24" t="s">
        <v>29</v>
      </c>
      <c r="D200" s="24"/>
      <c r="E200" s="24"/>
      <c r="F200" s="24"/>
      <c r="G200" s="24"/>
      <c r="H200" s="24"/>
      <c r="I200" s="24"/>
      <c r="J200" s="24"/>
      <c r="K200" s="24"/>
      <c r="L200" s="24"/>
      <c r="M200" s="24"/>
      <c r="N200" s="24"/>
      <c r="O200" s="24"/>
      <c r="P200" s="24"/>
      <c r="Q200" s="24"/>
      <c r="R200" s="24"/>
      <c r="S200" s="233"/>
      <c r="T200" s="233"/>
      <c r="U200" s="233"/>
      <c r="V200" s="233"/>
      <c r="W200" s="233"/>
      <c r="X200" s="233"/>
      <c r="Y200" s="233"/>
      <c r="Z200" s="233"/>
      <c r="AA200" s="268"/>
      <c r="AB200" s="268"/>
      <c r="AC200" s="268"/>
      <c r="AD200" s="268"/>
      <c r="AE200" s="268"/>
      <c r="AF200" s="268"/>
      <c r="AG200" s="268"/>
      <c r="AH200" s="268"/>
      <c r="AI200" s="268"/>
      <c r="AJ200" s="268"/>
      <c r="AK200" s="268"/>
      <c r="AL200" s="268"/>
      <c r="AM200" s="268"/>
      <c r="AN200" s="268"/>
      <c r="AO200" s="268"/>
      <c r="AP200" s="268"/>
      <c r="AQ200" s="268"/>
      <c r="AR200" s="268"/>
      <c r="AS200" s="268"/>
      <c r="AT200" s="268"/>
      <c r="AU200" s="268"/>
      <c r="AV200" s="268"/>
      <c r="AW200" s="268"/>
      <c r="AX200" s="268"/>
      <c r="AY200" s="268"/>
      <c r="AZ200" s="268"/>
      <c r="BA200" s="268"/>
      <c r="BB200" s="268"/>
      <c r="BC200" s="268"/>
      <c r="BD200" s="268"/>
      <c r="BE200" s="268"/>
      <c r="BF200" s="268"/>
      <c r="BG200" s="268"/>
      <c r="BH200" s="268"/>
      <c r="BI200" s="268"/>
      <c r="BJ200" s="268"/>
      <c r="BK200" s="268"/>
      <c r="BL200" s="268"/>
      <c r="BM200" s="268"/>
      <c r="BN200" s="268"/>
      <c r="BO200" s="268"/>
      <c r="BP200" s="268"/>
      <c r="BQ200" s="268"/>
      <c r="BR200" s="268"/>
      <c r="BS200" s="268"/>
      <c r="BT200" s="268"/>
      <c r="BU200" s="268"/>
      <c r="BV200" s="268"/>
      <c r="BW200" s="268"/>
      <c r="BX200" s="268"/>
      <c r="BY200" s="268"/>
      <c r="BZ200" s="268"/>
      <c r="CA200" s="268"/>
      <c r="CB200" s="1"/>
      <c r="CC200" s="118"/>
      <c r="CI200" s="156"/>
    </row>
    <row r="201" spans="1:87" s="2" customFormat="1" ht="17.100000000000001" customHeight="1">
      <c r="A201" s="157" t="s">
        <v>855</v>
      </c>
      <c r="B201" s="24"/>
      <c r="C201" s="24" t="s">
        <v>30</v>
      </c>
      <c r="D201" s="24"/>
      <c r="E201" s="24"/>
      <c r="F201" s="24"/>
      <c r="G201" s="24"/>
      <c r="H201" s="24"/>
      <c r="I201" s="24"/>
      <c r="J201" s="24"/>
      <c r="K201" s="24"/>
      <c r="L201" s="24"/>
      <c r="M201" s="24"/>
      <c r="N201" s="24"/>
      <c r="O201" s="24"/>
      <c r="P201" s="24"/>
      <c r="Q201" s="24"/>
      <c r="R201" s="24"/>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8"/>
      <c r="AN201" s="268"/>
      <c r="AO201" s="268"/>
      <c r="AP201" s="268"/>
      <c r="AQ201" s="268"/>
      <c r="AR201" s="268"/>
      <c r="AS201" s="268"/>
      <c r="AT201" s="268"/>
      <c r="AU201" s="268"/>
      <c r="AV201" s="268"/>
      <c r="AW201" s="268"/>
      <c r="AX201" s="268"/>
      <c r="AY201" s="268"/>
      <c r="AZ201" s="268"/>
      <c r="BA201" s="268"/>
      <c r="BB201" s="268"/>
      <c r="BC201" s="268"/>
      <c r="BD201" s="268"/>
      <c r="BE201" s="268"/>
      <c r="BF201" s="268"/>
      <c r="BG201" s="268"/>
      <c r="BH201" s="268"/>
      <c r="BI201" s="268"/>
      <c r="BJ201" s="268"/>
      <c r="BK201" s="268"/>
      <c r="BL201" s="268"/>
      <c r="BM201" s="268"/>
      <c r="BN201" s="268"/>
      <c r="BO201" s="268"/>
      <c r="BP201" s="268"/>
      <c r="BQ201" s="268"/>
      <c r="BR201" s="268"/>
      <c r="BS201" s="268"/>
      <c r="BT201" s="268"/>
      <c r="BU201" s="268"/>
      <c r="BV201" s="268"/>
      <c r="BW201" s="268"/>
      <c r="BX201" s="268"/>
      <c r="BY201" s="268"/>
      <c r="BZ201" s="268"/>
      <c r="CA201" s="268"/>
      <c r="CB201" s="1"/>
      <c r="CC201" s="118"/>
      <c r="CI201" s="156"/>
    </row>
    <row r="202" spans="1:87" s="2" customFormat="1" ht="17.100000000000001" customHeight="1">
      <c r="A202" s="157" t="s">
        <v>855</v>
      </c>
      <c r="B202" s="24"/>
      <c r="C202" s="24" t="s">
        <v>49</v>
      </c>
      <c r="D202" s="24"/>
      <c r="E202" s="24"/>
      <c r="F202" s="24"/>
      <c r="G202" s="24"/>
      <c r="H202" s="24"/>
      <c r="I202" s="24"/>
      <c r="J202" s="24"/>
      <c r="K202" s="24"/>
      <c r="L202" s="24"/>
      <c r="M202" s="24"/>
      <c r="N202" s="24"/>
      <c r="O202" s="24"/>
      <c r="P202" s="24"/>
      <c r="Q202" s="24"/>
      <c r="R202" s="24"/>
      <c r="S202" s="65"/>
      <c r="T202" s="65"/>
      <c r="U202" s="65"/>
      <c r="V202" s="24"/>
      <c r="W202" s="24"/>
      <c r="X202" s="24"/>
      <c r="Y202" s="24"/>
      <c r="Z202" s="268"/>
      <c r="AA202" s="268"/>
      <c r="AB202" s="268"/>
      <c r="AC202" s="268"/>
      <c r="AD202" s="268"/>
      <c r="AE202" s="268"/>
      <c r="AF202" s="268"/>
      <c r="AG202" s="268"/>
      <c r="AH202" s="268"/>
      <c r="AI202" s="268"/>
      <c r="AJ202" s="268"/>
      <c r="AK202" s="268"/>
      <c r="AL202" s="268"/>
      <c r="AM202" s="268"/>
      <c r="AN202" s="268"/>
      <c r="AO202" s="268"/>
      <c r="AP202" s="268"/>
      <c r="AQ202" s="268"/>
      <c r="AR202" s="268"/>
      <c r="AS202" s="268"/>
      <c r="AT202" s="268"/>
      <c r="AU202" s="268"/>
      <c r="AV202" s="268"/>
      <c r="AW202" s="268"/>
      <c r="AX202" s="268"/>
      <c r="AY202" s="268"/>
      <c r="AZ202" s="268"/>
      <c r="BA202" s="268"/>
      <c r="BB202" s="268"/>
      <c r="BC202" s="268"/>
      <c r="BD202" s="268"/>
      <c r="BE202" s="268"/>
      <c r="BF202" s="268"/>
      <c r="BG202" s="268"/>
      <c r="BH202" s="268"/>
      <c r="BI202" s="268"/>
      <c r="BJ202" s="268"/>
      <c r="BK202" s="268"/>
      <c r="BL202" s="268"/>
      <c r="BM202" s="268"/>
      <c r="BN202" s="268"/>
      <c r="BO202" s="268"/>
      <c r="BP202" s="268"/>
      <c r="BQ202" s="268"/>
      <c r="BR202" s="268"/>
      <c r="BS202" s="268"/>
      <c r="BT202" s="268"/>
      <c r="BU202" s="268"/>
      <c r="BV202" s="268"/>
      <c r="BW202" s="268"/>
      <c r="BX202" s="268"/>
      <c r="BY202" s="268"/>
      <c r="BZ202" s="268"/>
      <c r="CA202" s="268"/>
      <c r="CB202" s="1"/>
      <c r="CC202" s="118"/>
      <c r="CI202" s="156"/>
    </row>
    <row r="203" spans="1:87" s="2" customFormat="1" ht="4.5" customHeight="1">
      <c r="A203" s="157" t="s">
        <v>855</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8"/>
      <c r="CI203" s="156"/>
    </row>
    <row r="204" spans="1:87" s="2" customFormat="1" ht="5.0999999999999996" customHeight="1">
      <c r="A204" s="157" t="s">
        <v>855</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8"/>
      <c r="CI204" s="156"/>
    </row>
    <row r="205" spans="1:87" s="2" customFormat="1" ht="16.5" customHeight="1">
      <c r="A205" s="157" t="s">
        <v>855</v>
      </c>
      <c r="B205" s="24"/>
      <c r="C205" s="24" t="s">
        <v>18</v>
      </c>
      <c r="D205" s="24"/>
      <c r="E205" s="24"/>
      <c r="F205" s="24"/>
      <c r="G205" s="24"/>
      <c r="H205" s="24"/>
      <c r="I205" s="24"/>
      <c r="J205" s="24"/>
      <c r="K205" s="24"/>
      <c r="L205" s="24"/>
      <c r="M205" s="24"/>
      <c r="N205" s="24"/>
      <c r="O205" s="24"/>
      <c r="P205" s="24"/>
      <c r="Q205" s="24"/>
      <c r="R205" s="24"/>
      <c r="S205" s="24"/>
      <c r="T205" s="24" t="s">
        <v>19</v>
      </c>
      <c r="U205" s="24"/>
      <c r="V205" s="233"/>
      <c r="W205" s="233"/>
      <c r="X205" s="233"/>
      <c r="Y205" s="233"/>
      <c r="Z205" s="65" t="s">
        <v>20</v>
      </c>
      <c r="AA205" s="24"/>
      <c r="AB205" s="24"/>
      <c r="AC205" s="24"/>
      <c r="AD205" s="24"/>
      <c r="AE205" s="24"/>
      <c r="AF205" s="24"/>
      <c r="AG205" s="24"/>
      <c r="AH205" s="24"/>
      <c r="AI205" s="24"/>
      <c r="AJ205" s="24" t="s">
        <v>19</v>
      </c>
      <c r="AK205" s="24"/>
      <c r="AL205" s="262"/>
      <c r="AM205" s="262"/>
      <c r="AN205" s="262"/>
      <c r="AO205" s="262"/>
      <c r="AP205" s="262"/>
      <c r="AQ205" s="262"/>
      <c r="AR205" s="262"/>
      <c r="AS205" s="262"/>
      <c r="AT205" s="262"/>
      <c r="AU205" s="262"/>
      <c r="AV205" s="262"/>
      <c r="AW205" s="262"/>
      <c r="AX205" s="65" t="s">
        <v>21</v>
      </c>
      <c r="AY205" s="24"/>
      <c r="AZ205" s="24"/>
      <c r="BA205" s="24"/>
      <c r="BB205" s="24"/>
      <c r="BC205" s="24"/>
      <c r="BD205" s="24"/>
      <c r="BE205" s="24"/>
      <c r="BF205" s="24"/>
      <c r="BG205" s="233"/>
      <c r="BH205" s="233"/>
      <c r="BI205" s="233"/>
      <c r="BJ205" s="233"/>
      <c r="BK205" s="233"/>
      <c r="BL205" s="233"/>
      <c r="BM205" s="233"/>
      <c r="BN205" s="233"/>
      <c r="BO205" s="233"/>
      <c r="BP205" s="233"/>
      <c r="BQ205" s="233"/>
      <c r="BR205" s="233"/>
      <c r="BS205" s="65" t="s">
        <v>22</v>
      </c>
      <c r="BT205" s="24"/>
      <c r="BU205" s="24"/>
      <c r="BV205" s="24"/>
      <c r="BW205" s="24"/>
      <c r="BX205" s="24"/>
      <c r="BY205" s="24"/>
      <c r="BZ205" s="24"/>
      <c r="CA205" s="24"/>
      <c r="CB205" s="1"/>
      <c r="CC205" s="118"/>
      <c r="CI205" s="156"/>
    </row>
    <row r="206" spans="1:87" s="2" customFormat="1" ht="17.100000000000001" customHeight="1">
      <c r="A206" s="157" t="s">
        <v>855</v>
      </c>
      <c r="B206" s="24"/>
      <c r="C206" s="24" t="s">
        <v>13</v>
      </c>
      <c r="D206" s="24"/>
      <c r="E206" s="24"/>
      <c r="F206" s="24"/>
      <c r="G206" s="24"/>
      <c r="H206" s="24"/>
      <c r="I206" s="24"/>
      <c r="J206" s="24"/>
      <c r="K206" s="24"/>
      <c r="L206" s="24"/>
      <c r="M206" s="24"/>
      <c r="N206" s="24"/>
      <c r="O206" s="24"/>
      <c r="P206" s="24"/>
      <c r="Q206" s="24"/>
      <c r="R206" s="24"/>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1"/>
      <c r="CC206" s="118"/>
      <c r="CI206" s="156"/>
    </row>
    <row r="207" spans="1:87" s="2" customFormat="1" ht="17.100000000000001" customHeight="1">
      <c r="A207" s="157" t="s">
        <v>855</v>
      </c>
      <c r="B207" s="24"/>
      <c r="C207" s="24" t="s">
        <v>23</v>
      </c>
      <c r="D207" s="24"/>
      <c r="E207" s="24"/>
      <c r="F207" s="24"/>
      <c r="G207" s="24"/>
      <c r="H207" s="24"/>
      <c r="I207" s="24"/>
      <c r="J207" s="24"/>
      <c r="K207" s="24"/>
      <c r="L207" s="24"/>
      <c r="M207" s="24"/>
      <c r="N207" s="24"/>
      <c r="O207" s="24"/>
      <c r="P207" s="24"/>
      <c r="Q207" s="24"/>
      <c r="R207" s="24"/>
      <c r="S207" s="24"/>
      <c r="T207" s="24" t="s">
        <v>19</v>
      </c>
      <c r="U207" s="24"/>
      <c r="V207" s="233"/>
      <c r="W207" s="233"/>
      <c r="X207" s="233"/>
      <c r="Y207" s="233"/>
      <c r="Z207" s="65" t="s">
        <v>24</v>
      </c>
      <c r="AA207" s="24"/>
      <c r="AB207" s="24"/>
      <c r="AC207" s="24"/>
      <c r="AD207" s="24"/>
      <c r="AE207" s="24"/>
      <c r="AF207" s="24"/>
      <c r="AG207" s="24"/>
      <c r="AH207" s="24"/>
      <c r="AI207" s="24"/>
      <c r="AJ207" s="24" t="s">
        <v>19</v>
      </c>
      <c r="AK207" s="24"/>
      <c r="AL207" s="262"/>
      <c r="AM207" s="262"/>
      <c r="AN207" s="262"/>
      <c r="AO207" s="262"/>
      <c r="AP207" s="262"/>
      <c r="AQ207" s="262"/>
      <c r="AR207" s="262"/>
      <c r="AS207" s="262"/>
      <c r="AT207" s="262"/>
      <c r="AU207" s="24" t="s">
        <v>25</v>
      </c>
      <c r="AV207" s="24"/>
      <c r="AW207" s="24"/>
      <c r="AX207" s="24"/>
      <c r="AY207" s="65"/>
      <c r="AZ207" s="24"/>
      <c r="BA207" s="24"/>
      <c r="BB207" s="24"/>
      <c r="BC207" s="24"/>
      <c r="BD207" s="24"/>
      <c r="BE207" s="24"/>
      <c r="BF207" s="24"/>
      <c r="BG207" s="233"/>
      <c r="BH207" s="233"/>
      <c r="BI207" s="233"/>
      <c r="BJ207" s="233"/>
      <c r="BK207" s="233"/>
      <c r="BL207" s="233"/>
      <c r="BM207" s="233"/>
      <c r="BN207" s="233"/>
      <c r="BO207" s="233"/>
      <c r="BP207" s="233"/>
      <c r="BQ207" s="233"/>
      <c r="BR207" s="233"/>
      <c r="BS207" s="65" t="s">
        <v>22</v>
      </c>
      <c r="BT207" s="24"/>
      <c r="BU207" s="24"/>
      <c r="BV207" s="24"/>
      <c r="BW207" s="24"/>
      <c r="BX207" s="24"/>
      <c r="BY207" s="24"/>
      <c r="BZ207" s="24"/>
      <c r="CA207" s="24"/>
      <c r="CB207" s="1"/>
      <c r="CC207" s="118"/>
      <c r="CI207" s="156"/>
    </row>
    <row r="208" spans="1:87" s="2" customFormat="1" ht="17.100000000000001" customHeight="1">
      <c r="A208" s="157" t="s">
        <v>855</v>
      </c>
      <c r="B208" s="24"/>
      <c r="C208" s="24"/>
      <c r="D208" s="24"/>
      <c r="E208" s="24"/>
      <c r="F208" s="24"/>
      <c r="G208" s="24"/>
      <c r="H208" s="24"/>
      <c r="I208" s="24"/>
      <c r="J208" s="24"/>
      <c r="K208" s="24"/>
      <c r="L208" s="24"/>
      <c r="M208" s="24"/>
      <c r="N208" s="24"/>
      <c r="O208" s="24"/>
      <c r="P208" s="24"/>
      <c r="Q208" s="24"/>
      <c r="R208" s="24"/>
      <c r="S208" s="268"/>
      <c r="T208" s="268"/>
      <c r="U208" s="268"/>
      <c r="V208" s="268"/>
      <c r="W208" s="268"/>
      <c r="X208" s="268"/>
      <c r="Y208" s="268"/>
      <c r="Z208" s="268"/>
      <c r="AA208" s="268"/>
      <c r="AB208" s="268"/>
      <c r="AC208" s="268"/>
      <c r="AD208" s="268"/>
      <c r="AE208" s="268"/>
      <c r="AF208" s="268"/>
      <c r="AG208" s="268"/>
      <c r="AH208" s="268"/>
      <c r="AI208" s="268"/>
      <c r="AJ208" s="268"/>
      <c r="AK208" s="268"/>
      <c r="AL208" s="268"/>
      <c r="AM208" s="268"/>
      <c r="AN208" s="268"/>
      <c r="AO208" s="268"/>
      <c r="AP208" s="268"/>
      <c r="AQ208" s="268"/>
      <c r="AR208" s="268"/>
      <c r="AS208" s="268"/>
      <c r="AT208" s="268"/>
      <c r="AU208" s="268"/>
      <c r="AV208" s="268"/>
      <c r="AW208" s="268"/>
      <c r="AX208" s="268"/>
      <c r="AY208" s="268"/>
      <c r="AZ208" s="268"/>
      <c r="BA208" s="268"/>
      <c r="BB208" s="268"/>
      <c r="BC208" s="268"/>
      <c r="BD208" s="268"/>
      <c r="BE208" s="268"/>
      <c r="BF208" s="268"/>
      <c r="BG208" s="268"/>
      <c r="BH208" s="268"/>
      <c r="BI208" s="268"/>
      <c r="BJ208" s="268"/>
      <c r="BK208" s="268"/>
      <c r="BL208" s="268"/>
      <c r="BM208" s="268"/>
      <c r="BN208" s="268"/>
      <c r="BO208" s="268"/>
      <c r="BP208" s="268"/>
      <c r="BQ208" s="268"/>
      <c r="BR208" s="268"/>
      <c r="BS208" s="268"/>
      <c r="BT208" s="268"/>
      <c r="BU208" s="268"/>
      <c r="BV208" s="268"/>
      <c r="BW208" s="268"/>
      <c r="BX208" s="268"/>
      <c r="BY208" s="268"/>
      <c r="BZ208" s="268"/>
      <c r="CA208" s="268"/>
      <c r="CB208" s="1"/>
      <c r="CC208" s="118"/>
      <c r="CI208" s="156"/>
    </row>
    <row r="209" spans="1:112" s="2" customFormat="1" ht="17.100000000000001" customHeight="1">
      <c r="A209" s="157" t="s">
        <v>855</v>
      </c>
      <c r="B209" s="24"/>
      <c r="C209" s="24" t="s">
        <v>28</v>
      </c>
      <c r="D209" s="24"/>
      <c r="E209" s="24"/>
      <c r="F209" s="24"/>
      <c r="G209" s="24"/>
      <c r="H209" s="24"/>
      <c r="I209" s="24"/>
      <c r="J209" s="24"/>
      <c r="K209" s="24"/>
      <c r="L209" s="24"/>
      <c r="M209" s="24"/>
      <c r="N209" s="24"/>
      <c r="O209" s="24"/>
      <c r="P209" s="24"/>
      <c r="Q209" s="24"/>
      <c r="R209" s="24"/>
      <c r="S209" s="259" t="s">
        <v>595</v>
      </c>
      <c r="T209" s="259"/>
      <c r="U209" s="259"/>
      <c r="V209" s="268"/>
      <c r="W209" s="268"/>
      <c r="X209" s="268"/>
      <c r="Y209" s="268"/>
      <c r="Z209" s="268"/>
      <c r="AA209" s="268"/>
      <c r="AB209" s="268"/>
      <c r="AC209" s="268"/>
      <c r="AD209" s="268"/>
      <c r="AE209" s="268"/>
      <c r="AF209" s="268"/>
      <c r="AG209" s="268"/>
      <c r="AH209" s="268"/>
      <c r="AI209" s="268"/>
      <c r="AJ209" s="268"/>
      <c r="AK209" s="268"/>
      <c r="AL209" s="268"/>
      <c r="AM209" s="268"/>
      <c r="AN209" s="268"/>
      <c r="AO209" s="268"/>
      <c r="AP209" s="268"/>
      <c r="AQ209" s="268"/>
      <c r="AR209" s="268"/>
      <c r="AS209" s="268"/>
      <c r="AT209" s="268"/>
      <c r="AU209" s="268"/>
      <c r="AV209" s="268"/>
      <c r="AW209" s="268"/>
      <c r="AX209" s="268"/>
      <c r="AY209" s="268"/>
      <c r="AZ209" s="268"/>
      <c r="BA209" s="268"/>
      <c r="BB209" s="268"/>
      <c r="BC209" s="268"/>
      <c r="BD209" s="268"/>
      <c r="BE209" s="268"/>
      <c r="BF209" s="268"/>
      <c r="BG209" s="268"/>
      <c r="BH209" s="268"/>
      <c r="BI209" s="268"/>
      <c r="BJ209" s="268"/>
      <c r="BK209" s="268"/>
      <c r="BL209" s="268"/>
      <c r="BM209" s="268"/>
      <c r="BN209" s="268"/>
      <c r="BO209" s="268"/>
      <c r="BP209" s="268"/>
      <c r="BQ209" s="268"/>
      <c r="BR209" s="268"/>
      <c r="BS209" s="268"/>
      <c r="BT209" s="268"/>
      <c r="BU209" s="268"/>
      <c r="BV209" s="268"/>
      <c r="BW209" s="268"/>
      <c r="BX209" s="268"/>
      <c r="BY209" s="268"/>
      <c r="BZ209" s="268"/>
      <c r="CA209" s="268"/>
      <c r="CB209" s="1"/>
      <c r="CC209" s="118"/>
      <c r="CI209" s="156"/>
    </row>
    <row r="210" spans="1:112" s="2" customFormat="1" ht="17.100000000000001" customHeight="1">
      <c r="A210" s="157" t="s">
        <v>855</v>
      </c>
      <c r="B210" s="24"/>
      <c r="C210" s="24" t="s">
        <v>29</v>
      </c>
      <c r="D210" s="24"/>
      <c r="E210" s="24"/>
      <c r="F210" s="24"/>
      <c r="G210" s="24"/>
      <c r="H210" s="24"/>
      <c r="I210" s="24"/>
      <c r="J210" s="24"/>
      <c r="K210" s="24"/>
      <c r="L210" s="24"/>
      <c r="M210" s="24"/>
      <c r="N210" s="24"/>
      <c r="O210" s="24"/>
      <c r="P210" s="24"/>
      <c r="Q210" s="24"/>
      <c r="R210" s="24"/>
      <c r="S210" s="233"/>
      <c r="T210" s="233"/>
      <c r="U210" s="233"/>
      <c r="V210" s="233"/>
      <c r="W210" s="233"/>
      <c r="X210" s="233"/>
      <c r="Y210" s="233"/>
      <c r="Z210" s="233"/>
      <c r="AA210" s="268"/>
      <c r="AB210" s="268"/>
      <c r="AC210" s="268"/>
      <c r="AD210" s="268"/>
      <c r="AE210" s="268"/>
      <c r="AF210" s="268"/>
      <c r="AG210" s="268"/>
      <c r="AH210" s="268"/>
      <c r="AI210" s="268"/>
      <c r="AJ210" s="268"/>
      <c r="AK210" s="268"/>
      <c r="AL210" s="268"/>
      <c r="AM210" s="268"/>
      <c r="AN210" s="268"/>
      <c r="AO210" s="268"/>
      <c r="AP210" s="268"/>
      <c r="AQ210" s="268"/>
      <c r="AR210" s="268"/>
      <c r="AS210" s="268"/>
      <c r="AT210" s="268"/>
      <c r="AU210" s="268"/>
      <c r="AV210" s="268"/>
      <c r="AW210" s="268"/>
      <c r="AX210" s="268"/>
      <c r="AY210" s="268"/>
      <c r="AZ210" s="268"/>
      <c r="BA210" s="268"/>
      <c r="BB210" s="268"/>
      <c r="BC210" s="268"/>
      <c r="BD210" s="268"/>
      <c r="BE210" s="268"/>
      <c r="BF210" s="268"/>
      <c r="BG210" s="268"/>
      <c r="BH210" s="268"/>
      <c r="BI210" s="268"/>
      <c r="BJ210" s="268"/>
      <c r="BK210" s="268"/>
      <c r="BL210" s="268"/>
      <c r="BM210" s="268"/>
      <c r="BN210" s="268"/>
      <c r="BO210" s="268"/>
      <c r="BP210" s="268"/>
      <c r="BQ210" s="268"/>
      <c r="BR210" s="268"/>
      <c r="BS210" s="268"/>
      <c r="BT210" s="268"/>
      <c r="BU210" s="268"/>
      <c r="BV210" s="268"/>
      <c r="BW210" s="268"/>
      <c r="BX210" s="268"/>
      <c r="BY210" s="268"/>
      <c r="BZ210" s="268"/>
      <c r="CA210" s="268"/>
      <c r="CB210" s="1"/>
      <c r="CC210" s="118"/>
      <c r="CI210" s="156"/>
    </row>
    <row r="211" spans="1:112" s="2" customFormat="1" ht="17.100000000000001" customHeight="1">
      <c r="A211" s="157" t="s">
        <v>855</v>
      </c>
      <c r="B211" s="24"/>
      <c r="C211" s="24" t="s">
        <v>30</v>
      </c>
      <c r="D211" s="24"/>
      <c r="E211" s="24"/>
      <c r="F211" s="24"/>
      <c r="G211" s="24"/>
      <c r="H211" s="24"/>
      <c r="I211" s="24"/>
      <c r="J211" s="24"/>
      <c r="K211" s="24"/>
      <c r="L211" s="24"/>
      <c r="M211" s="24"/>
      <c r="N211" s="24"/>
      <c r="O211" s="24"/>
      <c r="P211" s="24"/>
      <c r="Q211" s="24"/>
      <c r="R211" s="24"/>
      <c r="S211" s="268"/>
      <c r="T211" s="268"/>
      <c r="U211" s="268"/>
      <c r="V211" s="268"/>
      <c r="W211" s="268"/>
      <c r="X211" s="268"/>
      <c r="Y211" s="268"/>
      <c r="Z211" s="268"/>
      <c r="AA211" s="268"/>
      <c r="AB211" s="268"/>
      <c r="AC211" s="268"/>
      <c r="AD211" s="268"/>
      <c r="AE211" s="268"/>
      <c r="AF211" s="268"/>
      <c r="AG211" s="268"/>
      <c r="AH211" s="268"/>
      <c r="AI211" s="268"/>
      <c r="AJ211" s="268"/>
      <c r="AK211" s="268"/>
      <c r="AL211" s="268"/>
      <c r="AM211" s="268"/>
      <c r="AN211" s="268"/>
      <c r="AO211" s="268"/>
      <c r="AP211" s="268"/>
      <c r="AQ211" s="268"/>
      <c r="AR211" s="268"/>
      <c r="AS211" s="268"/>
      <c r="AT211" s="268"/>
      <c r="AU211" s="268"/>
      <c r="AV211" s="268"/>
      <c r="AW211" s="268"/>
      <c r="AX211" s="268"/>
      <c r="AY211" s="268"/>
      <c r="AZ211" s="268"/>
      <c r="BA211" s="268"/>
      <c r="BB211" s="268"/>
      <c r="BC211" s="268"/>
      <c r="BD211" s="268"/>
      <c r="BE211" s="268"/>
      <c r="BF211" s="268"/>
      <c r="BG211" s="268"/>
      <c r="BH211" s="268"/>
      <c r="BI211" s="268"/>
      <c r="BJ211" s="268"/>
      <c r="BK211" s="268"/>
      <c r="BL211" s="268"/>
      <c r="BM211" s="268"/>
      <c r="BN211" s="268"/>
      <c r="BO211" s="268"/>
      <c r="BP211" s="268"/>
      <c r="BQ211" s="268"/>
      <c r="BR211" s="268"/>
      <c r="BS211" s="268"/>
      <c r="BT211" s="268"/>
      <c r="BU211" s="268"/>
      <c r="BV211" s="268"/>
      <c r="BW211" s="268"/>
      <c r="BX211" s="268"/>
      <c r="BY211" s="268"/>
      <c r="BZ211" s="268"/>
      <c r="CA211" s="268"/>
      <c r="CB211" s="1"/>
      <c r="CC211" s="118"/>
      <c r="CI211" s="156"/>
    </row>
    <row r="212" spans="1:112" s="2" customFormat="1" ht="17.100000000000001" customHeight="1">
      <c r="A212" s="157" t="s">
        <v>855</v>
      </c>
      <c r="B212" s="24"/>
      <c r="C212" s="24" t="s">
        <v>49</v>
      </c>
      <c r="D212" s="24"/>
      <c r="E212" s="24"/>
      <c r="F212" s="24"/>
      <c r="G212" s="24"/>
      <c r="H212" s="24"/>
      <c r="I212" s="24"/>
      <c r="J212" s="24"/>
      <c r="K212" s="24"/>
      <c r="L212" s="24"/>
      <c r="M212" s="24"/>
      <c r="N212" s="24"/>
      <c r="O212" s="24"/>
      <c r="P212" s="24"/>
      <c r="Q212" s="24"/>
      <c r="R212" s="24"/>
      <c r="S212" s="65"/>
      <c r="T212" s="65"/>
      <c r="U212" s="65"/>
      <c r="V212" s="24"/>
      <c r="W212" s="24"/>
      <c r="X212" s="24"/>
      <c r="Y212" s="24"/>
      <c r="Z212" s="268"/>
      <c r="AA212" s="268"/>
      <c r="AB212" s="268"/>
      <c r="AC212" s="268"/>
      <c r="AD212" s="268"/>
      <c r="AE212" s="268"/>
      <c r="AF212" s="268"/>
      <c r="AG212" s="268"/>
      <c r="AH212" s="268"/>
      <c r="AI212" s="268"/>
      <c r="AJ212" s="268"/>
      <c r="AK212" s="268"/>
      <c r="AL212" s="268"/>
      <c r="AM212" s="268"/>
      <c r="AN212" s="268"/>
      <c r="AO212" s="268"/>
      <c r="AP212" s="268"/>
      <c r="AQ212" s="268"/>
      <c r="AR212" s="268"/>
      <c r="AS212" s="268"/>
      <c r="AT212" s="268"/>
      <c r="AU212" s="268"/>
      <c r="AV212" s="268"/>
      <c r="AW212" s="268"/>
      <c r="AX212" s="268"/>
      <c r="AY212" s="268"/>
      <c r="AZ212" s="268"/>
      <c r="BA212" s="268"/>
      <c r="BB212" s="268"/>
      <c r="BC212" s="268"/>
      <c r="BD212" s="268"/>
      <c r="BE212" s="268"/>
      <c r="BF212" s="268"/>
      <c r="BG212" s="268"/>
      <c r="BH212" s="268"/>
      <c r="BI212" s="268"/>
      <c r="BJ212" s="268"/>
      <c r="BK212" s="268"/>
      <c r="BL212" s="268"/>
      <c r="BM212" s="268"/>
      <c r="BN212" s="268"/>
      <c r="BO212" s="268"/>
      <c r="BP212" s="268"/>
      <c r="BQ212" s="268"/>
      <c r="BR212" s="268"/>
      <c r="BS212" s="268"/>
      <c r="BT212" s="268"/>
      <c r="BU212" s="268"/>
      <c r="BV212" s="268"/>
      <c r="BW212" s="268"/>
      <c r="BX212" s="268"/>
      <c r="BY212" s="268"/>
      <c r="BZ212" s="268"/>
      <c r="CA212" s="268"/>
      <c r="CB212" s="1"/>
      <c r="CC212" s="118"/>
      <c r="CI212" s="156"/>
    </row>
    <row r="213" spans="1:112" s="2" customFormat="1" ht="4.5" customHeight="1">
      <c r="A213" s="157" t="s">
        <v>855</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20"/>
      <c r="CD213" s="4"/>
      <c r="CE213" s="4"/>
      <c r="CF213" s="4"/>
      <c r="CG213" s="4"/>
      <c r="CH213" s="4"/>
      <c r="CI213" s="132"/>
    </row>
    <row r="214" spans="1:112" s="2" customFormat="1" ht="5.0999999999999996" customHeight="1">
      <c r="A214" s="157" t="s">
        <v>855</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8"/>
      <c r="CI214" s="156"/>
    </row>
    <row r="215" spans="1:112" s="2" customFormat="1" ht="16.5" customHeight="1">
      <c r="A215" s="157" t="s">
        <v>855</v>
      </c>
      <c r="B215" s="24" t="s">
        <v>51</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8"/>
      <c r="CI215" s="156"/>
    </row>
    <row r="216" spans="1:112" s="2" customFormat="1" ht="17.100000000000001" customHeight="1">
      <c r="A216" s="157" t="s">
        <v>855</v>
      </c>
      <c r="B216" s="24"/>
      <c r="C216" s="24" t="s">
        <v>41</v>
      </c>
      <c r="D216" s="24"/>
      <c r="E216" s="24"/>
      <c r="F216" s="24"/>
      <c r="G216" s="24"/>
      <c r="H216" s="24"/>
      <c r="I216" s="24"/>
      <c r="J216" s="24"/>
      <c r="K216" s="24"/>
      <c r="L216" s="24"/>
      <c r="M216" s="24"/>
      <c r="N216" s="24"/>
      <c r="O216" s="24"/>
      <c r="P216" s="24"/>
      <c r="Q216" s="24"/>
      <c r="R216" s="24"/>
      <c r="S216" s="268"/>
      <c r="T216" s="268"/>
      <c r="U216" s="268"/>
      <c r="V216" s="268"/>
      <c r="W216" s="268"/>
      <c r="X216" s="268"/>
      <c r="Y216" s="268"/>
      <c r="Z216" s="268"/>
      <c r="AA216" s="268"/>
      <c r="AB216" s="268"/>
      <c r="AC216" s="268"/>
      <c r="AD216" s="268"/>
      <c r="AE216" s="268"/>
      <c r="AF216" s="268"/>
      <c r="AG216" s="268"/>
      <c r="AH216" s="268"/>
      <c r="AI216" s="268"/>
      <c r="AJ216" s="268"/>
      <c r="AK216" s="268"/>
      <c r="AL216" s="268"/>
      <c r="AM216" s="268"/>
      <c r="AN216" s="268"/>
      <c r="AO216" s="268"/>
      <c r="AP216" s="268"/>
      <c r="AQ216" s="268"/>
      <c r="AR216" s="268"/>
      <c r="AS216" s="268"/>
      <c r="AT216" s="268"/>
      <c r="AU216" s="268"/>
      <c r="AV216" s="268"/>
      <c r="AW216" s="268"/>
      <c r="AX216" s="268"/>
      <c r="AY216" s="268"/>
      <c r="AZ216" s="268"/>
      <c r="BA216" s="268"/>
      <c r="BB216" s="268"/>
      <c r="BC216" s="268"/>
      <c r="BD216" s="268"/>
      <c r="BE216" s="268"/>
      <c r="BF216" s="268"/>
      <c r="BG216" s="268"/>
      <c r="BH216" s="268"/>
      <c r="BI216" s="268"/>
      <c r="BJ216" s="268"/>
      <c r="BK216" s="268"/>
      <c r="BL216" s="268"/>
      <c r="BM216" s="268"/>
      <c r="BN216" s="268"/>
      <c r="BO216" s="268"/>
      <c r="BP216" s="268"/>
      <c r="BQ216" s="268"/>
      <c r="BR216" s="268"/>
      <c r="BS216" s="268"/>
      <c r="BT216" s="268"/>
      <c r="BU216" s="268"/>
      <c r="BV216" s="268"/>
      <c r="BW216" s="268"/>
      <c r="BX216" s="268"/>
      <c r="BY216" s="268"/>
      <c r="BZ216" s="268"/>
      <c r="CA216" s="268"/>
      <c r="CB216" s="1" t="s">
        <v>821</v>
      </c>
      <c r="CC216" s="118"/>
      <c r="CI216" s="156"/>
    </row>
    <row r="217" spans="1:112" s="2" customFormat="1" ht="17.100000000000001" customHeight="1">
      <c r="A217" s="157" t="s">
        <v>855</v>
      </c>
      <c r="B217" s="24"/>
      <c r="C217" s="24" t="s">
        <v>52</v>
      </c>
      <c r="D217" s="24"/>
      <c r="E217" s="24"/>
      <c r="F217" s="24"/>
      <c r="G217" s="24"/>
      <c r="H217" s="24"/>
      <c r="I217" s="24"/>
      <c r="J217" s="24"/>
      <c r="K217" s="24"/>
      <c r="L217" s="24"/>
      <c r="M217" s="24"/>
      <c r="N217" s="24"/>
      <c r="O217" s="24" t="s">
        <v>53</v>
      </c>
      <c r="P217" s="24"/>
      <c r="Q217" s="24"/>
      <c r="R217" s="24"/>
      <c r="S217" s="24"/>
      <c r="T217" s="24"/>
      <c r="U217" s="24"/>
      <c r="V217" s="24"/>
      <c r="W217" s="24"/>
      <c r="X217" s="24"/>
      <c r="Y217" s="24"/>
      <c r="Z217" s="24" t="s">
        <v>54</v>
      </c>
      <c r="AA217" s="24"/>
      <c r="AB217" s="262"/>
      <c r="AC217" s="262"/>
      <c r="AD217" s="262"/>
      <c r="AE217" s="262"/>
      <c r="AF217" s="262"/>
      <c r="AG217" s="262"/>
      <c r="AH217" s="262"/>
      <c r="AI217" s="262"/>
      <c r="AJ217" s="262"/>
      <c r="AK217" s="262"/>
      <c r="AL217" s="262"/>
      <c r="AM217" s="262"/>
      <c r="AN217" s="262"/>
      <c r="AO217" s="24" t="s">
        <v>55</v>
      </c>
      <c r="AP217" s="24"/>
      <c r="AQ217" s="24"/>
      <c r="AR217" s="24"/>
      <c r="AS217" s="24"/>
      <c r="AT217" s="24" t="s">
        <v>56</v>
      </c>
      <c r="AU217" s="24"/>
      <c r="AV217" s="267" t="s">
        <v>955</v>
      </c>
      <c r="AW217" s="267"/>
      <c r="AX217" s="267"/>
      <c r="AY217" s="267"/>
      <c r="AZ217" s="267"/>
      <c r="BA217" s="259" t="s">
        <v>1118</v>
      </c>
      <c r="BB217" s="259"/>
      <c r="BC217" s="267" t="s">
        <v>955</v>
      </c>
      <c r="BD217" s="267"/>
      <c r="BE217" s="267"/>
      <c r="BF217" s="267"/>
      <c r="BG217" s="267"/>
      <c r="BH217" s="300"/>
      <c r="BI217" s="300"/>
      <c r="BJ217" s="300"/>
      <c r="BK217" s="300"/>
      <c r="BL217" s="300"/>
      <c r="BM217" s="300"/>
      <c r="BN217" s="300"/>
      <c r="BO217" s="300"/>
      <c r="BP217" s="300"/>
      <c r="BQ217" s="300"/>
      <c r="BR217" s="300"/>
      <c r="BS217" s="300"/>
      <c r="BT217" s="300"/>
      <c r="BU217" s="300"/>
      <c r="BV217" s="24" t="s">
        <v>22</v>
      </c>
      <c r="BW217" s="24"/>
      <c r="BX217" s="24"/>
      <c r="BY217" s="24"/>
      <c r="BZ217" s="24"/>
      <c r="CA217" s="24"/>
      <c r="CB217" s="1"/>
      <c r="CC217" s="118"/>
      <c r="CI217" s="156"/>
    </row>
    <row r="218" spans="1:112" s="2" customFormat="1" ht="17.100000000000001" customHeight="1">
      <c r="A218" s="157" t="s">
        <v>855</v>
      </c>
      <c r="B218" s="24"/>
      <c r="C218" s="24"/>
      <c r="D218" s="24"/>
      <c r="E218" s="24"/>
      <c r="F218" s="24"/>
      <c r="G218" s="24"/>
      <c r="H218" s="24"/>
      <c r="I218" s="24"/>
      <c r="J218" s="24"/>
      <c r="K218" s="24"/>
      <c r="L218" s="24"/>
      <c r="M218" s="24"/>
      <c r="N218" s="24"/>
      <c r="O218" s="24"/>
      <c r="P218" s="24"/>
      <c r="Q218" s="24"/>
      <c r="R218" s="24"/>
      <c r="S218" s="268"/>
      <c r="T218" s="268"/>
      <c r="U218" s="268"/>
      <c r="V218" s="268"/>
      <c r="W218" s="268"/>
      <c r="X218" s="268"/>
      <c r="Y218" s="268"/>
      <c r="Z218" s="268"/>
      <c r="AA218" s="268"/>
      <c r="AB218" s="268"/>
      <c r="AC218" s="268"/>
      <c r="AD218" s="268"/>
      <c r="AE218" s="268"/>
      <c r="AF218" s="268"/>
      <c r="AG218" s="268"/>
      <c r="AH218" s="268"/>
      <c r="AI218" s="268"/>
      <c r="AJ218" s="268"/>
      <c r="AK218" s="268"/>
      <c r="AL218" s="268"/>
      <c r="AM218" s="268"/>
      <c r="AN218" s="268"/>
      <c r="AO218" s="268"/>
      <c r="AP218" s="268"/>
      <c r="AQ218" s="268"/>
      <c r="AR218" s="268"/>
      <c r="AS218" s="268"/>
      <c r="AT218" s="268"/>
      <c r="AU218" s="268"/>
      <c r="AV218" s="268"/>
      <c r="AW218" s="268"/>
      <c r="AX218" s="268"/>
      <c r="AY218" s="268"/>
      <c r="AZ218" s="268"/>
      <c r="BA218" s="268"/>
      <c r="BB218" s="268"/>
      <c r="BC218" s="268"/>
      <c r="BD218" s="268"/>
      <c r="BE218" s="268"/>
      <c r="BF218" s="268"/>
      <c r="BG218" s="268"/>
      <c r="BH218" s="268"/>
      <c r="BI218" s="268"/>
      <c r="BJ218" s="268"/>
      <c r="BK218" s="268"/>
      <c r="BL218" s="268"/>
      <c r="BM218" s="268"/>
      <c r="BN218" s="268"/>
      <c r="BO218" s="268"/>
      <c r="BP218" s="268"/>
      <c r="BQ218" s="268"/>
      <c r="BR218" s="268"/>
      <c r="BS218" s="268"/>
      <c r="BT218" s="268"/>
      <c r="BU218" s="268"/>
      <c r="BV218" s="268"/>
      <c r="BW218" s="268"/>
      <c r="BX218" s="268"/>
      <c r="BY218" s="268"/>
      <c r="BZ218" s="268"/>
      <c r="CA218" s="268"/>
      <c r="CB218" s="1"/>
      <c r="CC218" s="118"/>
      <c r="CI218" s="156"/>
    </row>
    <row r="219" spans="1:112" s="2" customFormat="1" ht="17.100000000000001" customHeight="1">
      <c r="A219" s="157" t="s">
        <v>855</v>
      </c>
      <c r="B219" s="24"/>
      <c r="C219" s="24" t="s">
        <v>14</v>
      </c>
      <c r="D219" s="24"/>
      <c r="E219" s="24"/>
      <c r="F219" s="24"/>
      <c r="G219" s="24"/>
      <c r="H219" s="24"/>
      <c r="I219" s="24"/>
      <c r="J219" s="24"/>
      <c r="K219" s="24"/>
      <c r="L219" s="24"/>
      <c r="M219" s="24"/>
      <c r="N219" s="24"/>
      <c r="O219" s="24"/>
      <c r="P219" s="24"/>
      <c r="Q219" s="24"/>
      <c r="R219" s="24"/>
      <c r="S219" s="259" t="s">
        <v>595</v>
      </c>
      <c r="T219" s="259"/>
      <c r="U219" s="259"/>
      <c r="V219" s="268"/>
      <c r="W219" s="268"/>
      <c r="X219" s="268"/>
      <c r="Y219" s="268"/>
      <c r="Z219" s="268"/>
      <c r="AA219" s="268"/>
      <c r="AB219" s="268"/>
      <c r="AC219" s="268"/>
      <c r="AD219" s="268"/>
      <c r="AE219" s="268"/>
      <c r="AF219" s="268"/>
      <c r="AG219" s="268"/>
      <c r="AH219" s="268"/>
      <c r="AI219" s="268"/>
      <c r="AJ219" s="268"/>
      <c r="AK219" s="268"/>
      <c r="AL219" s="268"/>
      <c r="AM219" s="268"/>
      <c r="AN219" s="268"/>
      <c r="AO219" s="268"/>
      <c r="AP219" s="268"/>
      <c r="AQ219" s="268"/>
      <c r="AR219" s="268"/>
      <c r="AS219" s="268"/>
      <c r="AT219" s="268"/>
      <c r="AU219" s="268"/>
      <c r="AV219" s="268"/>
      <c r="AW219" s="268"/>
      <c r="AX219" s="268"/>
      <c r="AY219" s="268"/>
      <c r="AZ219" s="268"/>
      <c r="BA219" s="268"/>
      <c r="BB219" s="268"/>
      <c r="BC219" s="268"/>
      <c r="BD219" s="268"/>
      <c r="BE219" s="268"/>
      <c r="BF219" s="268"/>
      <c r="BG219" s="268"/>
      <c r="BH219" s="268"/>
      <c r="BI219" s="268"/>
      <c r="BJ219" s="268"/>
      <c r="BK219" s="268"/>
      <c r="BL219" s="268"/>
      <c r="BM219" s="268"/>
      <c r="BN219" s="268"/>
      <c r="BO219" s="268"/>
      <c r="BP219" s="268"/>
      <c r="BQ219" s="268"/>
      <c r="BR219" s="268"/>
      <c r="BS219" s="268"/>
      <c r="BT219" s="268"/>
      <c r="BU219" s="268"/>
      <c r="BV219" s="268"/>
      <c r="BW219" s="268"/>
      <c r="BX219" s="268"/>
      <c r="BY219" s="268"/>
      <c r="BZ219" s="268"/>
      <c r="CA219" s="268"/>
      <c r="CB219" s="1"/>
      <c r="CC219" s="118"/>
      <c r="CI219" s="156"/>
    </row>
    <row r="220" spans="1:112" s="2" customFormat="1" ht="17.100000000000001" customHeight="1">
      <c r="A220" s="157" t="s">
        <v>855</v>
      </c>
      <c r="B220" s="24"/>
      <c r="C220" s="24" t="s">
        <v>43</v>
      </c>
      <c r="D220" s="24"/>
      <c r="E220" s="24"/>
      <c r="F220" s="24"/>
      <c r="G220" s="24"/>
      <c r="H220" s="24"/>
      <c r="I220" s="24"/>
      <c r="J220" s="24"/>
      <c r="K220" s="24"/>
      <c r="L220" s="24"/>
      <c r="M220" s="24"/>
      <c r="N220" s="24"/>
      <c r="O220" s="24"/>
      <c r="P220" s="24"/>
      <c r="Q220" s="24"/>
      <c r="R220" s="24"/>
      <c r="S220" s="233" t="s">
        <v>955</v>
      </c>
      <c r="T220" s="233"/>
      <c r="U220" s="233"/>
      <c r="V220" s="233"/>
      <c r="W220" s="233"/>
      <c r="X220" s="233"/>
      <c r="Y220" s="233"/>
      <c r="Z220" s="233"/>
      <c r="AA220" s="268"/>
      <c r="AB220" s="268"/>
      <c r="AC220" s="268"/>
      <c r="AD220" s="268"/>
      <c r="AE220" s="268"/>
      <c r="AF220" s="268"/>
      <c r="AG220" s="268"/>
      <c r="AH220" s="268"/>
      <c r="AI220" s="268"/>
      <c r="AJ220" s="268"/>
      <c r="AK220" s="268"/>
      <c r="AL220" s="268"/>
      <c r="AM220" s="268"/>
      <c r="AN220" s="268"/>
      <c r="AO220" s="268"/>
      <c r="AP220" s="268"/>
      <c r="AQ220" s="268"/>
      <c r="AR220" s="268"/>
      <c r="AS220" s="268"/>
      <c r="AT220" s="268"/>
      <c r="AU220" s="268"/>
      <c r="AV220" s="268"/>
      <c r="AW220" s="268"/>
      <c r="AX220" s="268"/>
      <c r="AY220" s="268"/>
      <c r="AZ220" s="268"/>
      <c r="BA220" s="268"/>
      <c r="BB220" s="268"/>
      <c r="BC220" s="268"/>
      <c r="BD220" s="268"/>
      <c r="BE220" s="268"/>
      <c r="BF220" s="268"/>
      <c r="BG220" s="268"/>
      <c r="BH220" s="268"/>
      <c r="BI220" s="268"/>
      <c r="BJ220" s="268"/>
      <c r="BK220" s="268"/>
      <c r="BL220" s="268"/>
      <c r="BM220" s="268"/>
      <c r="BN220" s="268"/>
      <c r="BO220" s="268"/>
      <c r="BP220" s="268"/>
      <c r="BQ220" s="268"/>
      <c r="BR220" s="268"/>
      <c r="BS220" s="268"/>
      <c r="BT220" s="268"/>
      <c r="BU220" s="268"/>
      <c r="BV220" s="268"/>
      <c r="BW220" s="268"/>
      <c r="BX220" s="268"/>
      <c r="BY220" s="268"/>
      <c r="BZ220" s="268"/>
      <c r="CA220" s="268"/>
      <c r="CB220" s="1"/>
      <c r="CC220" s="118"/>
      <c r="CI220" s="156"/>
    </row>
    <row r="221" spans="1:112" s="2" customFormat="1" ht="17.100000000000001" customHeight="1">
      <c r="A221" s="157" t="s">
        <v>855</v>
      </c>
      <c r="B221" s="24"/>
      <c r="C221" s="24" t="s">
        <v>16</v>
      </c>
      <c r="D221" s="24"/>
      <c r="E221" s="24"/>
      <c r="F221" s="24"/>
      <c r="G221" s="24"/>
      <c r="H221" s="24"/>
      <c r="I221" s="24"/>
      <c r="J221" s="24"/>
      <c r="K221" s="24"/>
      <c r="L221" s="24"/>
      <c r="M221" s="24"/>
      <c r="N221" s="24"/>
      <c r="O221" s="24"/>
      <c r="P221" s="24"/>
      <c r="Q221" s="24"/>
      <c r="R221" s="24"/>
      <c r="S221" s="268"/>
      <c r="T221" s="268"/>
      <c r="U221" s="268"/>
      <c r="V221" s="268"/>
      <c r="W221" s="268"/>
      <c r="X221" s="268"/>
      <c r="Y221" s="268"/>
      <c r="Z221" s="268"/>
      <c r="AA221" s="268"/>
      <c r="AB221" s="268"/>
      <c r="AC221" s="268"/>
      <c r="AD221" s="268"/>
      <c r="AE221" s="268"/>
      <c r="AF221" s="268"/>
      <c r="AG221" s="268"/>
      <c r="AH221" s="268"/>
      <c r="AI221" s="268"/>
      <c r="AJ221" s="268"/>
      <c r="AK221" s="268"/>
      <c r="AL221" s="268"/>
      <c r="AM221" s="268"/>
      <c r="AN221" s="268"/>
      <c r="AO221" s="268"/>
      <c r="AP221" s="268"/>
      <c r="AQ221" s="268"/>
      <c r="AR221" s="268"/>
      <c r="AS221" s="268"/>
      <c r="AT221" s="268"/>
      <c r="AU221" s="268"/>
      <c r="AV221" s="268"/>
      <c r="AW221" s="268"/>
      <c r="AX221" s="268"/>
      <c r="AY221" s="268"/>
      <c r="AZ221" s="268"/>
      <c r="BA221" s="268"/>
      <c r="BB221" s="268"/>
      <c r="BC221" s="268"/>
      <c r="BD221" s="268"/>
      <c r="BE221" s="268"/>
      <c r="BF221" s="268"/>
      <c r="BG221" s="268"/>
      <c r="BH221" s="268"/>
      <c r="BI221" s="268"/>
      <c r="BJ221" s="268"/>
      <c r="BK221" s="268"/>
      <c r="BL221" s="268"/>
      <c r="BM221" s="268"/>
      <c r="BN221" s="268"/>
      <c r="BO221" s="268"/>
      <c r="BP221" s="268"/>
      <c r="BQ221" s="268"/>
      <c r="BR221" s="268"/>
      <c r="BS221" s="268"/>
      <c r="BT221" s="268"/>
      <c r="BU221" s="268"/>
      <c r="BV221" s="268"/>
      <c r="BW221" s="268"/>
      <c r="BX221" s="268"/>
      <c r="BY221" s="268"/>
      <c r="BZ221" s="268"/>
      <c r="CA221" s="268"/>
      <c r="CB221" s="1"/>
      <c r="CC221" s="118"/>
      <c r="CI221" s="156"/>
    </row>
    <row r="222" spans="1:112" s="2" customFormat="1" ht="4.5" customHeight="1">
      <c r="A222" s="157" t="s">
        <v>855</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20"/>
      <c r="CD222" s="4"/>
      <c r="CE222" s="4"/>
      <c r="CF222" s="4"/>
      <c r="CG222" s="4"/>
      <c r="CH222" s="4"/>
      <c r="CI222" s="132"/>
    </row>
    <row r="223" spans="1:112" s="11" customFormat="1" ht="5.0999999999999996" customHeight="1">
      <c r="A223" s="157" t="s">
        <v>855</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6"/>
      <c r="CC223" s="116"/>
      <c r="CD223" s="12"/>
      <c r="CE223" s="12"/>
      <c r="CF223" s="12"/>
      <c r="CG223" s="12"/>
      <c r="CH223" s="12"/>
      <c r="CI223" s="188"/>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7" t="s">
        <v>855</v>
      </c>
      <c r="B224" s="42" t="s">
        <v>57</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6" t="s">
        <v>1177</v>
      </c>
      <c r="CC224" s="116"/>
      <c r="CD224" s="12"/>
      <c r="CE224" s="12"/>
      <c r="CF224" s="12"/>
      <c r="CG224" s="12"/>
      <c r="CH224" s="12"/>
      <c r="CI224" s="188"/>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7" t="s">
        <v>855</v>
      </c>
      <c r="B225" s="42"/>
      <c r="C225" s="42"/>
      <c r="D225" s="42"/>
      <c r="E225" s="42"/>
      <c r="F225" s="42"/>
      <c r="G225" s="42"/>
      <c r="H225" s="42"/>
      <c r="I225" s="42"/>
      <c r="J225" s="42"/>
      <c r="K225" s="42"/>
      <c r="L225" s="270" t="s">
        <v>37</v>
      </c>
      <c r="M225" s="270"/>
      <c r="N225" s="270"/>
      <c r="O225" s="42" t="s">
        <v>58</v>
      </c>
      <c r="P225" s="42"/>
      <c r="Q225" s="42"/>
      <c r="R225" s="42"/>
      <c r="S225" s="42"/>
      <c r="T225" s="42"/>
      <c r="U225" s="42"/>
      <c r="V225" s="42"/>
      <c r="W225" s="91" t="s">
        <v>59</v>
      </c>
      <c r="X225" s="280"/>
      <c r="Y225" s="280"/>
      <c r="Z225" s="280"/>
      <c r="AA225" s="280"/>
      <c r="AB225" s="280"/>
      <c r="AC225" s="280"/>
      <c r="AD225" s="280"/>
      <c r="AE225" s="280"/>
      <c r="AF225" s="280"/>
      <c r="AG225" s="280"/>
      <c r="AH225" s="280"/>
      <c r="AI225" s="280"/>
      <c r="AJ225" s="280"/>
      <c r="AK225" s="280"/>
      <c r="AL225" s="280"/>
      <c r="AM225" s="280"/>
      <c r="AN225" s="280"/>
      <c r="AO225" s="280"/>
      <c r="AP225" s="280"/>
      <c r="AQ225" s="280"/>
      <c r="AR225" s="280"/>
      <c r="AS225" s="280"/>
      <c r="AT225" s="280"/>
      <c r="AU225" s="280"/>
      <c r="AV225" s="280"/>
      <c r="AW225" s="280"/>
      <c r="AX225" s="280"/>
      <c r="AY225" s="280"/>
      <c r="AZ225" s="280"/>
      <c r="BA225" s="280"/>
      <c r="BB225" s="280"/>
      <c r="BC225" s="280"/>
      <c r="BD225" s="280"/>
      <c r="BE225" s="280"/>
      <c r="BF225" s="280"/>
      <c r="BG225" s="280"/>
      <c r="BH225" s="280"/>
      <c r="BI225" s="280"/>
      <c r="BJ225" s="280"/>
      <c r="BK225" s="280"/>
      <c r="BL225" s="280"/>
      <c r="BM225" s="280"/>
      <c r="BN225" s="280"/>
      <c r="BO225" s="280"/>
      <c r="BP225" s="280"/>
      <c r="BQ225" s="280"/>
      <c r="BR225" s="280"/>
      <c r="BS225" s="280"/>
      <c r="BT225" s="280"/>
      <c r="BU225" s="280"/>
      <c r="BV225" s="280"/>
      <c r="BW225" s="280"/>
      <c r="BX225" s="42" t="s">
        <v>60</v>
      </c>
      <c r="BY225" s="42"/>
      <c r="BZ225" s="42"/>
      <c r="CA225" s="42"/>
      <c r="CB225" s="116" t="s">
        <v>1081</v>
      </c>
      <c r="CC225" s="116"/>
      <c r="CD225" s="12"/>
      <c r="CE225" s="12"/>
      <c r="CF225" s="12"/>
      <c r="CG225" s="12"/>
      <c r="CH225" s="12"/>
      <c r="CI225" s="188"/>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7" t="s">
        <v>855</v>
      </c>
      <c r="B226" s="42"/>
      <c r="C226" s="42"/>
      <c r="D226" s="42"/>
      <c r="E226" s="42"/>
      <c r="F226" s="42"/>
      <c r="G226" s="42"/>
      <c r="H226" s="42"/>
      <c r="I226" s="42"/>
      <c r="J226" s="42"/>
      <c r="K226" s="42"/>
      <c r="L226" s="269" t="s">
        <v>37</v>
      </c>
      <c r="M226" s="269"/>
      <c r="N226" s="269"/>
      <c r="O226" s="42" t="s">
        <v>62</v>
      </c>
      <c r="P226" s="42"/>
      <c r="Q226" s="42"/>
      <c r="R226" s="42"/>
      <c r="S226" s="42"/>
      <c r="T226" s="42"/>
      <c r="U226" s="42"/>
      <c r="V226" s="42"/>
      <c r="W226" s="91" t="s">
        <v>59</v>
      </c>
      <c r="X226" s="279"/>
      <c r="Y226" s="279"/>
      <c r="Z226" s="279"/>
      <c r="AA226" s="279"/>
      <c r="AB226" s="279"/>
      <c r="AC226" s="279"/>
      <c r="AD226" s="279"/>
      <c r="AE226" s="279"/>
      <c r="AF226" s="279"/>
      <c r="AG226" s="279"/>
      <c r="AH226" s="279"/>
      <c r="AI226" s="279"/>
      <c r="AJ226" s="279"/>
      <c r="AK226" s="279"/>
      <c r="AL226" s="279"/>
      <c r="AM226" s="279"/>
      <c r="AN226" s="279"/>
      <c r="AO226" s="279"/>
      <c r="AP226" s="279"/>
      <c r="AQ226" s="279"/>
      <c r="AR226" s="279"/>
      <c r="AS226" s="279"/>
      <c r="AT226" s="279"/>
      <c r="AU226" s="279"/>
      <c r="AV226" s="279"/>
      <c r="AW226" s="279"/>
      <c r="AX226" s="279"/>
      <c r="AY226" s="279"/>
      <c r="AZ226" s="279"/>
      <c r="BA226" s="279"/>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42" t="s">
        <v>60</v>
      </c>
      <c r="BY226" s="42"/>
      <c r="BZ226" s="42"/>
      <c r="CA226" s="42"/>
      <c r="CB226" s="116" t="s">
        <v>1176</v>
      </c>
      <c r="CC226" s="116"/>
      <c r="CD226" s="12"/>
      <c r="CE226" s="14"/>
      <c r="CF226" s="12"/>
      <c r="CG226" s="12"/>
      <c r="CH226" s="12"/>
      <c r="CI226" s="188"/>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7" t="s">
        <v>855</v>
      </c>
      <c r="B227" s="42"/>
      <c r="C227" s="42"/>
      <c r="D227" s="42"/>
      <c r="E227" s="42"/>
      <c r="F227" s="42"/>
      <c r="G227" s="42"/>
      <c r="H227" s="42"/>
      <c r="I227" s="42"/>
      <c r="J227" s="42"/>
      <c r="K227" s="42"/>
      <c r="L227" s="270" t="s">
        <v>37</v>
      </c>
      <c r="M227" s="270"/>
      <c r="N227" s="270"/>
      <c r="O227" s="42" t="s">
        <v>63</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6"/>
      <c r="CC227" s="116"/>
      <c r="CD227" s="12"/>
      <c r="CE227" s="12"/>
      <c r="CF227" s="12"/>
      <c r="CG227" s="12"/>
      <c r="CH227" s="12"/>
      <c r="CI227" s="188"/>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7" t="s">
        <v>855</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7"/>
      <c r="CC228" s="117"/>
      <c r="CD228" s="111"/>
      <c r="CE228" s="111"/>
      <c r="CF228" s="111"/>
      <c r="CG228" s="111"/>
      <c r="CH228" s="111"/>
      <c r="CI228" s="189"/>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7" t="s">
        <v>855</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6"/>
      <c r="CC229" s="116"/>
      <c r="CD229" s="12"/>
      <c r="CE229" s="12"/>
      <c r="CF229" s="12"/>
      <c r="CG229" s="12"/>
      <c r="CH229" s="12"/>
      <c r="CI229" s="188"/>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7" t="s">
        <v>855</v>
      </c>
      <c r="B230" s="42" t="s">
        <v>606</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6" t="s">
        <v>1177</v>
      </c>
      <c r="CC230" s="116"/>
      <c r="CD230" s="12"/>
      <c r="CE230" s="12"/>
      <c r="CF230" s="12"/>
      <c r="CG230" s="12"/>
      <c r="CH230" s="12"/>
      <c r="CI230" s="188"/>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7" t="s">
        <v>855</v>
      </c>
      <c r="B231" s="42"/>
      <c r="C231" s="42"/>
      <c r="D231" s="42"/>
      <c r="E231" s="42"/>
      <c r="F231" s="42"/>
      <c r="G231" s="42"/>
      <c r="H231" s="42"/>
      <c r="I231" s="42"/>
      <c r="J231" s="42"/>
      <c r="K231" s="42"/>
      <c r="L231" s="270" t="s">
        <v>37</v>
      </c>
      <c r="M231" s="270"/>
      <c r="N231" s="270"/>
      <c r="O231" s="42" t="s">
        <v>64</v>
      </c>
      <c r="P231" s="42"/>
      <c r="Q231" s="42"/>
      <c r="R231" s="42"/>
      <c r="S231" s="42"/>
      <c r="T231" s="42"/>
      <c r="U231" s="42"/>
      <c r="V231" s="42"/>
      <c r="W231" s="91" t="s">
        <v>59</v>
      </c>
      <c r="X231" s="280"/>
      <c r="Y231" s="280"/>
      <c r="Z231" s="280"/>
      <c r="AA231" s="280"/>
      <c r="AB231" s="280"/>
      <c r="AC231" s="280"/>
      <c r="AD231" s="280"/>
      <c r="AE231" s="280"/>
      <c r="AF231" s="280"/>
      <c r="AG231" s="280"/>
      <c r="AH231" s="280"/>
      <c r="AI231" s="280"/>
      <c r="AJ231" s="280"/>
      <c r="AK231" s="280"/>
      <c r="AL231" s="280"/>
      <c r="AM231" s="280"/>
      <c r="AN231" s="280"/>
      <c r="AO231" s="280"/>
      <c r="AP231" s="280"/>
      <c r="AQ231" s="280"/>
      <c r="AR231" s="280"/>
      <c r="AS231" s="280"/>
      <c r="AT231" s="280"/>
      <c r="AU231" s="280"/>
      <c r="AV231" s="280"/>
      <c r="AW231" s="280"/>
      <c r="AX231" s="280"/>
      <c r="AY231" s="280"/>
      <c r="AZ231" s="280"/>
      <c r="BA231" s="280"/>
      <c r="BB231" s="280"/>
      <c r="BC231" s="280"/>
      <c r="BD231" s="280"/>
      <c r="BE231" s="280"/>
      <c r="BF231" s="280"/>
      <c r="BG231" s="280"/>
      <c r="BH231" s="280"/>
      <c r="BI231" s="280"/>
      <c r="BJ231" s="280"/>
      <c r="BK231" s="280"/>
      <c r="BL231" s="280"/>
      <c r="BM231" s="280"/>
      <c r="BN231" s="280"/>
      <c r="BO231" s="280"/>
      <c r="BP231" s="280"/>
      <c r="BQ231" s="280"/>
      <c r="BR231" s="280"/>
      <c r="BS231" s="280"/>
      <c r="BT231" s="280"/>
      <c r="BU231" s="280"/>
      <c r="BV231" s="280"/>
      <c r="BW231" s="280"/>
      <c r="BX231" s="42" t="s">
        <v>60</v>
      </c>
      <c r="BY231" s="42"/>
      <c r="BZ231" s="42"/>
      <c r="CA231" s="42"/>
      <c r="CB231" s="116" t="s">
        <v>1080</v>
      </c>
      <c r="CC231" s="116"/>
      <c r="CD231" s="12"/>
      <c r="CE231" s="12"/>
      <c r="CF231" s="12"/>
      <c r="CG231" s="12"/>
      <c r="CH231" s="12"/>
      <c r="CI231" s="188"/>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7" t="s">
        <v>855</v>
      </c>
      <c r="B232" s="42"/>
      <c r="C232" s="42"/>
      <c r="D232" s="42"/>
      <c r="E232" s="42"/>
      <c r="F232" s="42"/>
      <c r="G232" s="42"/>
      <c r="H232" s="42"/>
      <c r="I232" s="42"/>
      <c r="J232" s="42"/>
      <c r="K232" s="42"/>
      <c r="L232" s="269" t="s">
        <v>37</v>
      </c>
      <c r="M232" s="269"/>
      <c r="N232" s="269"/>
      <c r="O232" s="42" t="s">
        <v>65</v>
      </c>
      <c r="P232" s="42"/>
      <c r="Q232" s="42"/>
      <c r="R232" s="42"/>
      <c r="S232" s="42"/>
      <c r="T232" s="42"/>
      <c r="U232" s="42"/>
      <c r="V232" s="42"/>
      <c r="W232" s="91" t="s">
        <v>59</v>
      </c>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42" t="s">
        <v>60</v>
      </c>
      <c r="BY232" s="42"/>
      <c r="BZ232" s="42"/>
      <c r="CA232" s="42"/>
      <c r="CB232" s="116" t="s">
        <v>1175</v>
      </c>
      <c r="CC232" s="116"/>
      <c r="CD232" s="12"/>
      <c r="CE232" s="14"/>
      <c r="CF232" s="12"/>
      <c r="CG232" s="12"/>
      <c r="CH232" s="12"/>
      <c r="CI232" s="188"/>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7" t="s">
        <v>855</v>
      </c>
      <c r="B233" s="42"/>
      <c r="C233" s="42"/>
      <c r="D233" s="42"/>
      <c r="E233" s="42"/>
      <c r="F233" s="42"/>
      <c r="G233" s="42"/>
      <c r="H233" s="42"/>
      <c r="I233" s="42"/>
      <c r="J233" s="42"/>
      <c r="K233" s="42"/>
      <c r="L233" s="270" t="s">
        <v>37</v>
      </c>
      <c r="M233" s="270"/>
      <c r="N233" s="270"/>
      <c r="O233" s="42" t="s">
        <v>66</v>
      </c>
      <c r="P233" s="42"/>
      <c r="Q233" s="42"/>
      <c r="R233" s="42"/>
      <c r="S233" s="42"/>
      <c r="T233" s="42"/>
      <c r="U233" s="42"/>
      <c r="V233" s="42"/>
      <c r="W233" s="91" t="s">
        <v>59</v>
      </c>
      <c r="X233" s="283"/>
      <c r="Y233" s="283"/>
      <c r="Z233" s="283"/>
      <c r="AA233" s="283"/>
      <c r="AB233" s="283"/>
      <c r="AC233" s="283"/>
      <c r="AD233" s="283"/>
      <c r="AE233" s="283"/>
      <c r="AF233" s="283"/>
      <c r="AG233" s="283"/>
      <c r="AH233" s="283"/>
      <c r="AI233" s="283"/>
      <c r="AJ233" s="283"/>
      <c r="AK233" s="283"/>
      <c r="AL233" s="283"/>
      <c r="AM233" s="283"/>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42" t="s">
        <v>60</v>
      </c>
      <c r="BY233" s="42"/>
      <c r="BZ233" s="42"/>
      <c r="CA233" s="42"/>
      <c r="CB233" s="223" t="str">
        <f>IF(L233="■","←提出不要を☑されたらその理由を選択してください。","")</f>
        <v/>
      </c>
      <c r="CC233" s="116"/>
      <c r="CD233" s="12"/>
      <c r="CE233" s="14"/>
      <c r="CF233" s="12"/>
      <c r="CG233" s="12"/>
      <c r="CH233" s="12"/>
      <c r="CI233" s="188"/>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7" t="s">
        <v>855</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7"/>
      <c r="CC234" s="117"/>
      <c r="CD234" s="111"/>
      <c r="CE234" s="16"/>
      <c r="CF234" s="111"/>
      <c r="CG234" s="111"/>
      <c r="CH234" s="111"/>
      <c r="CI234" s="189"/>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7" t="s">
        <v>855</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6"/>
      <c r="CC235" s="116"/>
      <c r="CD235" s="12"/>
      <c r="CE235" s="12"/>
      <c r="CF235" s="12"/>
      <c r="CG235" s="12"/>
      <c r="CH235" s="12"/>
      <c r="CI235" s="188"/>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7" t="s">
        <v>855</v>
      </c>
      <c r="B236" s="42" t="s">
        <v>67</v>
      </c>
      <c r="C236" s="42"/>
      <c r="D236" s="42"/>
      <c r="E236" s="42"/>
      <c r="F236" s="42"/>
      <c r="G236" s="42"/>
      <c r="H236" s="42"/>
      <c r="I236" s="42"/>
      <c r="J236" s="42"/>
      <c r="K236" s="42"/>
      <c r="L236" s="42"/>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c r="AI236" s="301"/>
      <c r="AJ236" s="301"/>
      <c r="AK236" s="301"/>
      <c r="AL236" s="301"/>
      <c r="AM236" s="301"/>
      <c r="AN236" s="301"/>
      <c r="AO236" s="301"/>
      <c r="AP236" s="301"/>
      <c r="AQ236" s="301"/>
      <c r="AR236" s="301"/>
      <c r="AS236" s="301"/>
      <c r="AT236" s="301"/>
      <c r="AU236" s="301"/>
      <c r="AV236" s="301"/>
      <c r="AW236" s="301"/>
      <c r="AX236" s="301"/>
      <c r="AY236" s="301"/>
      <c r="AZ236" s="301"/>
      <c r="BA236" s="301"/>
      <c r="BB236" s="301"/>
      <c r="BC236" s="301"/>
      <c r="BD236" s="301"/>
      <c r="BE236" s="301"/>
      <c r="BF236" s="301"/>
      <c r="BG236" s="301"/>
      <c r="BH236" s="301"/>
      <c r="BI236" s="301"/>
      <c r="BJ236" s="301"/>
      <c r="BK236" s="301"/>
      <c r="BL236" s="301"/>
      <c r="BM236" s="301"/>
      <c r="BN236" s="301"/>
      <c r="BO236" s="301"/>
      <c r="BP236" s="301"/>
      <c r="BQ236" s="301"/>
      <c r="BR236" s="301"/>
      <c r="BS236" s="301"/>
      <c r="BT236" s="301"/>
      <c r="BU236" s="301"/>
      <c r="BV236" s="301"/>
      <c r="BW236" s="301"/>
      <c r="BX236" s="301"/>
      <c r="BY236" s="301"/>
      <c r="BZ236" s="301"/>
      <c r="CA236" s="301"/>
      <c r="CB236" s="116" t="s">
        <v>838</v>
      </c>
      <c r="CC236" s="116"/>
      <c r="CD236" s="12"/>
      <c r="CE236" s="12"/>
      <c r="CF236" s="12"/>
      <c r="CG236" s="12"/>
      <c r="CH236" s="12"/>
      <c r="CI236" s="188"/>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7" t="s">
        <v>855</v>
      </c>
      <c r="B237" s="42"/>
      <c r="C237" s="42"/>
      <c r="D237" s="42"/>
      <c r="E237" s="42"/>
      <c r="F237" s="42"/>
      <c r="G237" s="42"/>
      <c r="H237" s="42"/>
      <c r="I237" s="42"/>
      <c r="J237" s="42"/>
      <c r="K237" s="42"/>
      <c r="L237" s="42"/>
      <c r="M237" s="301"/>
      <c r="N237" s="301"/>
      <c r="O237" s="301"/>
      <c r="P237" s="301"/>
      <c r="Q237" s="301"/>
      <c r="R237" s="301"/>
      <c r="S237" s="301"/>
      <c r="T237" s="301"/>
      <c r="U237" s="301"/>
      <c r="V237" s="301"/>
      <c r="W237" s="301"/>
      <c r="X237" s="301"/>
      <c r="Y237" s="301"/>
      <c r="Z237" s="301"/>
      <c r="AA237" s="301"/>
      <c r="AB237" s="301"/>
      <c r="AC237" s="301"/>
      <c r="AD237" s="301"/>
      <c r="AE237" s="301"/>
      <c r="AF237" s="301"/>
      <c r="AG237" s="301"/>
      <c r="AH237" s="301"/>
      <c r="AI237" s="301"/>
      <c r="AJ237" s="301"/>
      <c r="AK237" s="301"/>
      <c r="AL237" s="301"/>
      <c r="AM237" s="301"/>
      <c r="AN237" s="301"/>
      <c r="AO237" s="301"/>
      <c r="AP237" s="301"/>
      <c r="AQ237" s="301"/>
      <c r="AR237" s="301"/>
      <c r="AS237" s="301"/>
      <c r="AT237" s="301"/>
      <c r="AU237" s="301"/>
      <c r="AV237" s="301"/>
      <c r="AW237" s="301"/>
      <c r="AX237" s="301"/>
      <c r="AY237" s="301"/>
      <c r="AZ237" s="301"/>
      <c r="BA237" s="301"/>
      <c r="BB237" s="301"/>
      <c r="BC237" s="301"/>
      <c r="BD237" s="301"/>
      <c r="BE237" s="301"/>
      <c r="BF237" s="301"/>
      <c r="BG237" s="301"/>
      <c r="BH237" s="301"/>
      <c r="BI237" s="301"/>
      <c r="BJ237" s="301"/>
      <c r="BK237" s="301"/>
      <c r="BL237" s="301"/>
      <c r="BM237" s="301"/>
      <c r="BN237" s="301"/>
      <c r="BO237" s="301"/>
      <c r="BP237" s="301"/>
      <c r="BQ237" s="301"/>
      <c r="BR237" s="301"/>
      <c r="BS237" s="301"/>
      <c r="BT237" s="301"/>
      <c r="BU237" s="301"/>
      <c r="BV237" s="301"/>
      <c r="BW237" s="301"/>
      <c r="BX237" s="301"/>
      <c r="BY237" s="301"/>
      <c r="BZ237" s="301"/>
      <c r="CA237" s="301"/>
      <c r="CB237" s="116"/>
      <c r="CC237" s="116"/>
      <c r="CI237" s="188"/>
    </row>
    <row r="238" spans="1:112" s="12" customFormat="1" ht="4.5" customHeight="1">
      <c r="A238" s="157" t="s">
        <v>855</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7"/>
      <c r="CC238" s="117"/>
      <c r="CD238" s="111"/>
      <c r="CE238" s="111"/>
      <c r="CF238" s="111"/>
      <c r="CG238" s="111"/>
      <c r="CH238" s="111"/>
      <c r="CI238" s="189"/>
    </row>
    <row r="239" spans="1:112" s="12" customFormat="1" ht="15.95" customHeight="1">
      <c r="A239" s="157" t="s">
        <v>855</v>
      </c>
      <c r="B239" s="259" t="s">
        <v>68</v>
      </c>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116"/>
      <c r="CC239" s="116"/>
      <c r="CI239" s="188"/>
    </row>
    <row r="240" spans="1:112" s="2" customFormat="1" ht="14.1" customHeight="1">
      <c r="A240" s="157" t="s">
        <v>855</v>
      </c>
      <c r="B240" s="28"/>
      <c r="C240" s="28" t="s">
        <v>69</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8"/>
      <c r="CI240" s="156"/>
      <c r="CJ240" s="12"/>
    </row>
    <row r="241" spans="1:87" s="2" customFormat="1" ht="4.5" customHeight="1">
      <c r="A241" s="157" t="s">
        <v>855</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8"/>
      <c r="CI241" s="156"/>
    </row>
    <row r="242" spans="1:87" s="2" customFormat="1" ht="17.100000000000001" customHeight="1">
      <c r="A242" s="157" t="s">
        <v>855</v>
      </c>
      <c r="B242" s="24"/>
      <c r="C242" s="24" t="s">
        <v>70</v>
      </c>
      <c r="D242" s="24"/>
      <c r="E242" s="24"/>
      <c r="F242" s="24"/>
      <c r="G242" s="24"/>
      <c r="H242" s="24"/>
      <c r="I242" s="24"/>
      <c r="J242" s="24"/>
      <c r="K242" s="24"/>
      <c r="L242" s="24"/>
      <c r="M242" s="24"/>
      <c r="N242" s="63"/>
      <c r="O242" s="6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63"/>
      <c r="BY242" s="63"/>
      <c r="BZ242" s="63"/>
      <c r="CA242" s="63"/>
      <c r="CB242" s="1" t="s">
        <v>830</v>
      </c>
      <c r="CC242" s="118"/>
      <c r="CI242" s="156"/>
    </row>
    <row r="243" spans="1:87" s="2" customFormat="1" ht="4.5" customHeight="1">
      <c r="A243" s="157" t="s">
        <v>855</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20"/>
      <c r="CD243" s="4"/>
      <c r="CE243" s="4"/>
      <c r="CF243" s="4"/>
      <c r="CG243" s="4"/>
      <c r="CH243" s="4"/>
      <c r="CI243" s="132"/>
    </row>
    <row r="244" spans="1:87" s="12" customFormat="1" ht="5.0999999999999996" customHeight="1">
      <c r="A244" s="157" t="s">
        <v>855</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6"/>
      <c r="CC244" s="116"/>
      <c r="CI244" s="188"/>
    </row>
    <row r="245" spans="1:87" s="12" customFormat="1" ht="17.100000000000001" customHeight="1">
      <c r="A245" s="157" t="s">
        <v>855</v>
      </c>
      <c r="B245" s="24"/>
      <c r="C245" s="24" t="s">
        <v>71</v>
      </c>
      <c r="D245" s="24"/>
      <c r="E245" s="24"/>
      <c r="F245" s="24"/>
      <c r="G245" s="24"/>
      <c r="H245" s="24"/>
      <c r="I245" s="24"/>
      <c r="J245" s="24"/>
      <c r="K245" s="24"/>
      <c r="L245" s="24"/>
      <c r="M245" s="24"/>
      <c r="N245" s="63"/>
      <c r="O245" s="6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63"/>
      <c r="BY245" s="63"/>
      <c r="BZ245" s="63"/>
      <c r="CA245" s="63"/>
      <c r="CB245" s="227" t="s">
        <v>839</v>
      </c>
      <c r="CC245" s="116"/>
      <c r="CI245" s="188"/>
    </row>
    <row r="246" spans="1:87" s="2" customFormat="1" ht="4.5" customHeight="1">
      <c r="A246" s="157" t="s">
        <v>855</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20"/>
      <c r="CD246" s="4"/>
      <c r="CE246" s="4"/>
      <c r="CF246" s="4"/>
      <c r="CG246" s="4"/>
      <c r="CH246" s="4"/>
      <c r="CI246" s="132"/>
    </row>
    <row r="247" spans="1:87" s="12" customFormat="1" ht="15.95" customHeight="1">
      <c r="A247" s="157" t="s">
        <v>855</v>
      </c>
      <c r="B247" s="24"/>
      <c r="C247" s="24" t="s">
        <v>72</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8" t="s">
        <v>1179</v>
      </c>
      <c r="CI247" s="188"/>
    </row>
    <row r="248" spans="1:87" s="2" customFormat="1" ht="17.100000000000001" customHeight="1">
      <c r="A248" s="157" t="s">
        <v>855</v>
      </c>
      <c r="B248" s="24"/>
      <c r="C248" s="24"/>
      <c r="D248" s="24"/>
      <c r="E248" s="24"/>
      <c r="F248" s="24"/>
      <c r="G248" s="24"/>
      <c r="H248" s="267" t="s">
        <v>37</v>
      </c>
      <c r="I248" s="267"/>
      <c r="J248" s="267"/>
      <c r="K248" s="24"/>
      <c r="L248" s="24" t="s">
        <v>73</v>
      </c>
      <c r="M248" s="24"/>
      <c r="N248" s="24"/>
      <c r="O248" s="24"/>
      <c r="P248" s="24"/>
      <c r="Q248" s="24"/>
      <c r="R248" s="24"/>
      <c r="S248" s="24"/>
      <c r="T248" s="24"/>
      <c r="U248" s="24"/>
      <c r="V248" s="24"/>
      <c r="W248" s="24"/>
      <c r="X248" s="24"/>
      <c r="Y248" s="24" t="s">
        <v>19</v>
      </c>
      <c r="Z248" s="267" t="s">
        <v>37</v>
      </c>
      <c r="AA248" s="267"/>
      <c r="AB248" s="267"/>
      <c r="AC248" s="24"/>
      <c r="AD248" s="24" t="s">
        <v>74</v>
      </c>
      <c r="AE248" s="24"/>
      <c r="AF248" s="24"/>
      <c r="AG248" s="24"/>
      <c r="AH248" s="24"/>
      <c r="AI248" s="24"/>
      <c r="AJ248" s="24"/>
      <c r="AK248" s="24"/>
      <c r="AL248" s="267" t="s">
        <v>37</v>
      </c>
      <c r="AM248" s="267"/>
      <c r="AN248" s="267"/>
      <c r="AO248" s="24"/>
      <c r="AP248" s="24" t="s">
        <v>75</v>
      </c>
      <c r="AQ248" s="24"/>
      <c r="AR248" s="24"/>
      <c r="AS248" s="24"/>
      <c r="AT248" s="24"/>
      <c r="AU248" s="24"/>
      <c r="AV248" s="24"/>
      <c r="AW248" s="24"/>
      <c r="AX248" s="24"/>
      <c r="AY248" s="24"/>
      <c r="AZ248" s="24"/>
      <c r="BA248" s="267" t="s">
        <v>37</v>
      </c>
      <c r="BB248" s="267"/>
      <c r="BC248" s="267"/>
      <c r="BD248" s="24"/>
      <c r="BE248" s="24" t="s">
        <v>607</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55</v>
      </c>
      <c r="CA248" s="24"/>
      <c r="CB248" s="118" t="s">
        <v>1178</v>
      </c>
      <c r="CC248" s="118"/>
      <c r="CI248" s="156"/>
    </row>
    <row r="249" spans="1:87" s="2" customFormat="1" ht="17.100000000000001" customHeight="1">
      <c r="A249" s="157" t="s">
        <v>855</v>
      </c>
      <c r="B249" s="24"/>
      <c r="C249" s="24"/>
      <c r="D249" s="24"/>
      <c r="E249" s="24"/>
      <c r="F249" s="24"/>
      <c r="G249" s="24"/>
      <c r="H249" s="267" t="s">
        <v>37</v>
      </c>
      <c r="I249" s="267"/>
      <c r="J249" s="267"/>
      <c r="K249" s="24"/>
      <c r="L249" s="24" t="s">
        <v>76</v>
      </c>
      <c r="M249" s="24"/>
      <c r="N249" s="24"/>
      <c r="O249" s="24"/>
      <c r="P249" s="24"/>
      <c r="Q249" s="24"/>
      <c r="R249" s="24"/>
      <c r="S249" s="24"/>
      <c r="T249" s="24"/>
      <c r="U249" s="24"/>
      <c r="V249" s="24"/>
      <c r="W249" s="24"/>
      <c r="X249" s="24"/>
      <c r="Y249" s="24"/>
      <c r="Z249" s="24"/>
      <c r="AA249" s="24"/>
      <c r="AB249" s="24"/>
      <c r="AC249" s="24"/>
      <c r="AD249" s="24"/>
      <c r="AE249" s="267" t="s">
        <v>37</v>
      </c>
      <c r="AF249" s="267"/>
      <c r="AG249" s="267"/>
      <c r="AH249" s="24"/>
      <c r="AI249" s="24" t="s">
        <v>608</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8"/>
      <c r="CI249" s="156"/>
    </row>
    <row r="250" spans="1:87" s="2" customFormat="1" ht="4.5" customHeight="1">
      <c r="A250" s="157" t="s">
        <v>855</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20"/>
      <c r="CD250" s="4"/>
      <c r="CE250" s="4"/>
      <c r="CF250" s="4"/>
      <c r="CG250" s="4"/>
      <c r="CH250" s="4"/>
      <c r="CI250" s="132"/>
    </row>
    <row r="251" spans="1:87" s="12" customFormat="1" ht="5.0999999999999996" customHeight="1">
      <c r="A251" s="157" t="s">
        <v>855</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6"/>
      <c r="CC251" s="116"/>
      <c r="CI251" s="188"/>
    </row>
    <row r="252" spans="1:87" s="12" customFormat="1" ht="16.5" customHeight="1">
      <c r="A252" s="157" t="s">
        <v>855</v>
      </c>
      <c r="B252" s="24"/>
      <c r="C252" s="24" t="s">
        <v>78</v>
      </c>
      <c r="D252" s="24"/>
      <c r="E252" s="24"/>
      <c r="F252" s="24"/>
      <c r="G252" s="24"/>
      <c r="H252" s="24"/>
      <c r="I252" s="24"/>
      <c r="J252" s="24"/>
      <c r="K252" s="24"/>
      <c r="L252" s="24"/>
      <c r="M252" s="24"/>
      <c r="N252" s="24"/>
      <c r="O252" s="24"/>
      <c r="P252" s="267" t="s">
        <v>37</v>
      </c>
      <c r="Q252" s="267"/>
      <c r="R252" s="267"/>
      <c r="S252" s="24"/>
      <c r="T252" s="24" t="s">
        <v>79</v>
      </c>
      <c r="U252" s="24"/>
      <c r="V252" s="24"/>
      <c r="W252" s="24"/>
      <c r="X252" s="24"/>
      <c r="Y252" s="24"/>
      <c r="Z252" s="24"/>
      <c r="AA252" s="24"/>
      <c r="AB252" s="24"/>
      <c r="AC252" s="24"/>
      <c r="AD252" s="24"/>
      <c r="AE252" s="24"/>
      <c r="AF252" s="24"/>
      <c r="AG252" s="267" t="s">
        <v>37</v>
      </c>
      <c r="AH252" s="267"/>
      <c r="AI252" s="267"/>
      <c r="AJ252" s="24"/>
      <c r="AK252" s="24" t="s">
        <v>80</v>
      </c>
      <c r="AL252" s="24"/>
      <c r="AM252" s="24"/>
      <c r="AN252" s="24"/>
      <c r="AO252" s="24"/>
      <c r="AP252" s="24"/>
      <c r="AQ252" s="24"/>
      <c r="AR252" s="24"/>
      <c r="AS252" s="24"/>
      <c r="AT252" s="24"/>
      <c r="AU252" s="24"/>
      <c r="AV252" s="24"/>
      <c r="AW252" s="24"/>
      <c r="AX252" s="24"/>
      <c r="AY252" s="24"/>
      <c r="AZ252" s="24"/>
      <c r="BA252" s="267" t="s">
        <v>37</v>
      </c>
      <c r="BB252" s="267"/>
      <c r="BC252" s="267"/>
      <c r="BD252" s="24" t="s">
        <v>81</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6" t="s">
        <v>840</v>
      </c>
      <c r="CC252" s="116"/>
      <c r="CI252" s="188"/>
    </row>
    <row r="253" spans="1:87" s="2" customFormat="1" ht="4.5" customHeight="1">
      <c r="A253" s="157" t="s">
        <v>855</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20"/>
      <c r="CC253" s="220"/>
      <c r="CD253" s="4"/>
      <c r="CE253" s="4"/>
      <c r="CF253" s="4"/>
      <c r="CG253" s="4"/>
      <c r="CH253" s="4"/>
      <c r="CI253" s="132"/>
    </row>
    <row r="254" spans="1:87" s="12" customFormat="1" ht="16.5" customHeight="1">
      <c r="A254" s="157" t="s">
        <v>855</v>
      </c>
      <c r="B254" s="24"/>
      <c r="C254" s="24" t="s">
        <v>82</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65"/>
      <c r="BZ254" s="65"/>
      <c r="CA254" s="65"/>
      <c r="CB254" s="116" t="s">
        <v>852</v>
      </c>
      <c r="CC254" s="116"/>
      <c r="CI254" s="188"/>
    </row>
    <row r="255" spans="1:87" s="2" customFormat="1" ht="17.100000000000001" customHeight="1">
      <c r="A255" s="157" t="s">
        <v>855</v>
      </c>
      <c r="B255" s="24"/>
      <c r="C255" s="24"/>
      <c r="D255" s="24"/>
      <c r="E255" s="24"/>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65"/>
      <c r="BZ255" s="65"/>
      <c r="CA255" s="65"/>
      <c r="CB255" s="116"/>
      <c r="CC255" s="118"/>
      <c r="CI255" s="156"/>
    </row>
    <row r="256" spans="1:87" s="2" customFormat="1" ht="17.100000000000001" customHeight="1">
      <c r="A256" s="157" t="s">
        <v>855</v>
      </c>
      <c r="B256" s="24"/>
      <c r="C256" s="24"/>
      <c r="D256" s="24"/>
      <c r="E256" s="24"/>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65"/>
      <c r="BZ256" s="65"/>
      <c r="CA256" s="65"/>
      <c r="CB256" s="116"/>
      <c r="CC256" s="118"/>
      <c r="CI256" s="156"/>
    </row>
    <row r="257" spans="1:87" s="2" customFormat="1" ht="17.100000000000001" customHeight="1">
      <c r="A257" s="157" t="s">
        <v>855</v>
      </c>
      <c r="B257" s="24"/>
      <c r="C257" s="24"/>
      <c r="D257" s="24"/>
      <c r="E257" s="24"/>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65"/>
      <c r="BZ257" s="65"/>
      <c r="CA257" s="65"/>
      <c r="CB257" s="116" t="s">
        <v>808</v>
      </c>
      <c r="CC257" s="118"/>
      <c r="CI257" s="156"/>
    </row>
    <row r="258" spans="1:87" s="2" customFormat="1" ht="4.5" customHeight="1">
      <c r="A258" s="157" t="s">
        <v>855</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20"/>
      <c r="CC258" s="220"/>
      <c r="CD258" s="4"/>
      <c r="CE258" s="4"/>
      <c r="CF258" s="4"/>
      <c r="CG258" s="4"/>
      <c r="CH258" s="4"/>
      <c r="CI258" s="132"/>
    </row>
    <row r="259" spans="1:87" s="12" customFormat="1" ht="14.1" customHeight="1">
      <c r="A259" s="157" t="s">
        <v>855</v>
      </c>
      <c r="B259" s="24"/>
      <c r="C259" s="24" t="s">
        <v>83</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8" t="s">
        <v>1089</v>
      </c>
      <c r="CC259" s="116"/>
      <c r="CI259" s="188"/>
    </row>
    <row r="260" spans="1:87" s="2" customFormat="1" ht="17.100000000000001" customHeight="1">
      <c r="A260" s="157" t="s">
        <v>855</v>
      </c>
      <c r="B260" s="24"/>
      <c r="C260" s="24"/>
      <c r="D260" s="24"/>
      <c r="E260" s="24" t="s">
        <v>84</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8" t="s">
        <v>1090</v>
      </c>
      <c r="CC260" s="118"/>
      <c r="CI260" s="156"/>
    </row>
    <row r="261" spans="1:87" s="2" customFormat="1" ht="5.0999999999999996" customHeight="1">
      <c r="A261" s="157"/>
      <c r="B261" s="24"/>
      <c r="C261" s="24"/>
      <c r="D261" s="24"/>
      <c r="E261" s="24"/>
      <c r="F261" s="24"/>
      <c r="G261" s="24"/>
      <c r="H261" s="24"/>
      <c r="I261" s="24"/>
      <c r="J261" s="24"/>
      <c r="K261" s="24"/>
      <c r="L261" s="24"/>
      <c r="M261" s="24"/>
      <c r="N261" s="24"/>
      <c r="O261" s="24"/>
      <c r="P261" s="24"/>
      <c r="Q261" s="33"/>
      <c r="R261" s="33"/>
      <c r="S261" s="33"/>
      <c r="T261" s="33"/>
      <c r="U261" s="224"/>
      <c r="V261" s="224"/>
      <c r="W261" s="224"/>
      <c r="X261" s="224"/>
      <c r="Y261" s="224"/>
      <c r="Z261" s="224"/>
      <c r="AA261" s="224"/>
      <c r="AB261" s="224"/>
      <c r="AC261" s="224"/>
      <c r="AD261" s="34"/>
      <c r="AE261" s="34"/>
      <c r="AF261" s="35"/>
      <c r="AG261" s="36"/>
      <c r="AH261" s="36"/>
      <c r="AI261" s="224"/>
      <c r="AJ261" s="224"/>
      <c r="AK261" s="224"/>
      <c r="AL261" s="224"/>
      <c r="AM261" s="224"/>
      <c r="AN261" s="224"/>
      <c r="AO261" s="224"/>
      <c r="AP261" s="224"/>
      <c r="AQ261" s="224"/>
      <c r="AR261" s="34"/>
      <c r="AS261" s="34"/>
      <c r="AT261" s="35"/>
      <c r="AU261" s="36"/>
      <c r="AV261" s="36"/>
      <c r="AW261" s="224"/>
      <c r="AX261" s="224"/>
      <c r="AY261" s="224"/>
      <c r="AZ261" s="224"/>
      <c r="BA261" s="224"/>
      <c r="BB261" s="224"/>
      <c r="BC261" s="224"/>
      <c r="BD261" s="224"/>
      <c r="BE261" s="224"/>
      <c r="BF261" s="34"/>
      <c r="BG261" s="34"/>
      <c r="BH261" s="35"/>
      <c r="BI261" s="36"/>
      <c r="BJ261" s="36"/>
      <c r="BK261" s="224"/>
      <c r="BL261" s="224"/>
      <c r="BM261" s="224"/>
      <c r="BN261" s="224"/>
      <c r="BO261" s="224"/>
      <c r="BP261" s="224"/>
      <c r="BQ261" s="224"/>
      <c r="BR261" s="224"/>
      <c r="BS261" s="224"/>
      <c r="BT261" s="224"/>
      <c r="BU261" s="224"/>
      <c r="BV261" s="34"/>
      <c r="BW261" s="37"/>
      <c r="BX261" s="37"/>
      <c r="BY261" s="37"/>
      <c r="BZ261" s="37"/>
      <c r="CA261" s="37"/>
      <c r="CB261" s="118"/>
      <c r="CC261" s="118"/>
      <c r="CI261" s="156"/>
    </row>
    <row r="262" spans="1:87" s="2" customFormat="1" ht="17.100000000000001" customHeight="1">
      <c r="A262" s="157" t="s">
        <v>855</v>
      </c>
      <c r="B262" s="24"/>
      <c r="C262" s="24"/>
      <c r="D262" s="24"/>
      <c r="E262" s="24" t="s">
        <v>85</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8" t="s">
        <v>1091</v>
      </c>
      <c r="CC262" s="118"/>
      <c r="CI262" s="156"/>
    </row>
    <row r="263" spans="1:87" s="2" customFormat="1" ht="4.5" customHeight="1">
      <c r="A263" s="157" t="s">
        <v>855</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20"/>
      <c r="CC263" s="220"/>
      <c r="CD263" s="114"/>
      <c r="CE263" s="4"/>
      <c r="CF263" s="4"/>
      <c r="CG263" s="4"/>
      <c r="CH263" s="4"/>
      <c r="CI263" s="132"/>
    </row>
    <row r="264" spans="1:87" s="12" customFormat="1" ht="14.1" customHeight="1">
      <c r="A264" s="157" t="s">
        <v>855</v>
      </c>
      <c r="B264" s="24"/>
      <c r="C264" s="24" t="s">
        <v>86</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6"/>
      <c r="CC264" s="116"/>
      <c r="CI264" s="188"/>
    </row>
    <row r="265" spans="1:87" s="2" customFormat="1" ht="17.100000000000001" customHeight="1">
      <c r="A265" s="157" t="s">
        <v>855</v>
      </c>
      <c r="B265" s="24"/>
      <c r="C265" s="24"/>
      <c r="D265" s="24"/>
      <c r="E265" s="26" t="s">
        <v>87</v>
      </c>
      <c r="F265" s="24"/>
      <c r="G265" s="24"/>
      <c r="H265" s="24"/>
      <c r="I265" s="24"/>
      <c r="J265" s="24"/>
      <c r="K265" s="24"/>
      <c r="L265" s="24"/>
      <c r="M265" s="24"/>
      <c r="N265" s="24"/>
      <c r="O265" s="24"/>
      <c r="P265" s="24"/>
      <c r="Q265" s="33" t="s">
        <v>88</v>
      </c>
      <c r="R265" s="33"/>
      <c r="S265" s="33"/>
      <c r="T265" s="33"/>
      <c r="U265" s="284"/>
      <c r="V265" s="284"/>
      <c r="W265" s="284"/>
      <c r="X265" s="284"/>
      <c r="Y265" s="284"/>
      <c r="Z265" s="284"/>
      <c r="AA265" s="284"/>
      <c r="AB265" s="284"/>
      <c r="AC265" s="284"/>
      <c r="AD265" s="34"/>
      <c r="AE265" s="34"/>
      <c r="AF265" s="35" t="s">
        <v>89</v>
      </c>
      <c r="AG265" s="36"/>
      <c r="AH265" s="36"/>
      <c r="AI265" s="284"/>
      <c r="AJ265" s="284"/>
      <c r="AK265" s="284"/>
      <c r="AL265" s="284"/>
      <c r="AM265" s="284"/>
      <c r="AN265" s="284"/>
      <c r="AO265" s="284"/>
      <c r="AP265" s="284"/>
      <c r="AQ265" s="284"/>
      <c r="AR265" s="34"/>
      <c r="AS265" s="34"/>
      <c r="AT265" s="35" t="s">
        <v>89</v>
      </c>
      <c r="AU265" s="36"/>
      <c r="AV265" s="36"/>
      <c r="AW265" s="284"/>
      <c r="AX265" s="284"/>
      <c r="AY265" s="284"/>
      <c r="AZ265" s="284"/>
      <c r="BA265" s="284"/>
      <c r="BB265" s="284"/>
      <c r="BC265" s="284"/>
      <c r="BD265" s="284"/>
      <c r="BE265" s="284"/>
      <c r="BF265" s="34"/>
      <c r="BG265" s="34"/>
      <c r="BH265" s="35" t="s">
        <v>89</v>
      </c>
      <c r="BI265" s="36"/>
      <c r="BJ265" s="36"/>
      <c r="BK265" s="284"/>
      <c r="BL265" s="284"/>
      <c r="BM265" s="284"/>
      <c r="BN265" s="284"/>
      <c r="BO265" s="284"/>
      <c r="BP265" s="284"/>
      <c r="BQ265" s="284"/>
      <c r="BR265" s="284"/>
      <c r="BS265" s="284"/>
      <c r="BT265" s="284"/>
      <c r="BU265" s="284"/>
      <c r="BV265" s="34"/>
      <c r="BW265" s="37" t="s">
        <v>60</v>
      </c>
      <c r="BX265" s="37"/>
      <c r="BY265" s="37"/>
      <c r="BZ265" s="37"/>
      <c r="CA265" s="37"/>
      <c r="CB265" s="118" t="s">
        <v>841</v>
      </c>
      <c r="CC265" s="118"/>
      <c r="CI265" s="156"/>
    </row>
    <row r="266" spans="1:87" s="2" customFormat="1" ht="5.0999999999999996" customHeight="1">
      <c r="A266" s="157"/>
      <c r="B266" s="24"/>
      <c r="C266" s="24"/>
      <c r="D266" s="24"/>
      <c r="E266" s="24"/>
      <c r="F266" s="24"/>
      <c r="G266" s="24"/>
      <c r="H266" s="24"/>
      <c r="I266" s="24"/>
      <c r="J266" s="24"/>
      <c r="K266" s="24"/>
      <c r="L266" s="24"/>
      <c r="M266" s="24"/>
      <c r="N266" s="24"/>
      <c r="O266" s="24"/>
      <c r="P266" s="24"/>
      <c r="Q266" s="33"/>
      <c r="R266" s="33"/>
      <c r="S266" s="33"/>
      <c r="T266" s="33"/>
      <c r="U266" s="224"/>
      <c r="V266" s="224"/>
      <c r="W266" s="224"/>
      <c r="X266" s="224"/>
      <c r="Y266" s="224"/>
      <c r="Z266" s="224"/>
      <c r="AA266" s="224"/>
      <c r="AB266" s="224"/>
      <c r="AC266" s="224"/>
      <c r="AD266" s="34"/>
      <c r="AE266" s="34"/>
      <c r="AF266" s="35"/>
      <c r="AG266" s="36"/>
      <c r="AH266" s="36"/>
      <c r="AI266" s="224"/>
      <c r="AJ266" s="224"/>
      <c r="AK266" s="224"/>
      <c r="AL266" s="224"/>
      <c r="AM266" s="224"/>
      <c r="AN266" s="224"/>
      <c r="AO266" s="224"/>
      <c r="AP266" s="224"/>
      <c r="AQ266" s="224"/>
      <c r="AR266" s="34"/>
      <c r="AS266" s="34"/>
      <c r="AT266" s="35"/>
      <c r="AU266" s="36"/>
      <c r="AV266" s="36"/>
      <c r="AW266" s="224"/>
      <c r="AX266" s="224"/>
      <c r="AY266" s="224"/>
      <c r="AZ266" s="224"/>
      <c r="BA266" s="224"/>
      <c r="BB266" s="224"/>
      <c r="BC266" s="224"/>
      <c r="BD266" s="224"/>
      <c r="BE266" s="224"/>
      <c r="BF266" s="34"/>
      <c r="BG266" s="34"/>
      <c r="BH266" s="35"/>
      <c r="BI266" s="36"/>
      <c r="BJ266" s="36"/>
      <c r="BK266" s="224"/>
      <c r="BL266" s="224"/>
      <c r="BM266" s="224"/>
      <c r="BN266" s="224"/>
      <c r="BO266" s="224"/>
      <c r="BP266" s="224"/>
      <c r="BQ266" s="224"/>
      <c r="BR266" s="224"/>
      <c r="BS266" s="224"/>
      <c r="BT266" s="224"/>
      <c r="BU266" s="224"/>
      <c r="BV266" s="34"/>
      <c r="BW266" s="37"/>
      <c r="BX266" s="37"/>
      <c r="BY266" s="37"/>
      <c r="BZ266" s="37"/>
      <c r="CA266" s="37"/>
      <c r="CB266" s="118"/>
      <c r="CC266" s="118"/>
      <c r="CI266" s="156"/>
    </row>
    <row r="267" spans="1:87" s="2" customFormat="1" ht="17.100000000000001" customHeight="1">
      <c r="A267" s="157" t="s">
        <v>855</v>
      </c>
      <c r="B267" s="24"/>
      <c r="C267" s="24"/>
      <c r="D267" s="24"/>
      <c r="E267" s="24"/>
      <c r="F267" s="24"/>
      <c r="G267" s="24"/>
      <c r="H267" s="24"/>
      <c r="I267" s="24"/>
      <c r="J267" s="24"/>
      <c r="K267" s="24"/>
      <c r="L267" s="24"/>
      <c r="M267" s="24"/>
      <c r="N267" s="24"/>
      <c r="O267" s="24"/>
      <c r="P267" s="24"/>
      <c r="Q267" s="33" t="s">
        <v>91</v>
      </c>
      <c r="R267" s="33"/>
      <c r="S267" s="33"/>
      <c r="T267" s="33"/>
      <c r="U267" s="265"/>
      <c r="V267" s="265"/>
      <c r="W267" s="265"/>
      <c r="X267" s="265"/>
      <c r="Y267" s="265"/>
      <c r="Z267" s="265"/>
      <c r="AA267" s="265"/>
      <c r="AB267" s="265"/>
      <c r="AC267" s="265"/>
      <c r="AD267" s="34"/>
      <c r="AE267" s="34"/>
      <c r="AF267" s="35" t="s">
        <v>89</v>
      </c>
      <c r="AG267" s="36"/>
      <c r="AH267" s="36"/>
      <c r="AI267" s="265"/>
      <c r="AJ267" s="265"/>
      <c r="AK267" s="265"/>
      <c r="AL267" s="265"/>
      <c r="AM267" s="265"/>
      <c r="AN267" s="265"/>
      <c r="AO267" s="265"/>
      <c r="AP267" s="265"/>
      <c r="AQ267" s="265"/>
      <c r="AR267" s="34"/>
      <c r="AS267" s="34"/>
      <c r="AT267" s="35" t="s">
        <v>89</v>
      </c>
      <c r="AU267" s="36"/>
      <c r="AV267" s="36"/>
      <c r="AW267" s="265"/>
      <c r="AX267" s="265"/>
      <c r="AY267" s="265"/>
      <c r="AZ267" s="265"/>
      <c r="BA267" s="265"/>
      <c r="BB267" s="265"/>
      <c r="BC267" s="265"/>
      <c r="BD267" s="265"/>
      <c r="BE267" s="265"/>
      <c r="BF267" s="34"/>
      <c r="BG267" s="34"/>
      <c r="BH267" s="35" t="s">
        <v>89</v>
      </c>
      <c r="BI267" s="36"/>
      <c r="BJ267" s="36"/>
      <c r="BK267" s="265"/>
      <c r="BL267" s="265"/>
      <c r="BM267" s="265"/>
      <c r="BN267" s="265"/>
      <c r="BO267" s="265"/>
      <c r="BP267" s="265"/>
      <c r="BQ267" s="265"/>
      <c r="BR267" s="265"/>
      <c r="BS267" s="265"/>
      <c r="BT267" s="265"/>
      <c r="BU267" s="265"/>
      <c r="BV267" s="34"/>
      <c r="BW267" s="37" t="s">
        <v>60</v>
      </c>
      <c r="BX267" s="37"/>
      <c r="BY267" s="37"/>
      <c r="BZ267" s="37"/>
      <c r="CA267" s="37"/>
      <c r="CB267" s="118" t="s">
        <v>1103</v>
      </c>
      <c r="CC267" s="118"/>
      <c r="CI267" s="156"/>
    </row>
    <row r="268" spans="1:87" s="2" customFormat="1" ht="5.0999999999999996" customHeight="1">
      <c r="A268" s="157"/>
      <c r="B268" s="24"/>
      <c r="C268" s="24"/>
      <c r="D268" s="24"/>
      <c r="E268" s="24"/>
      <c r="F268" s="24"/>
      <c r="G268" s="24"/>
      <c r="H268" s="24"/>
      <c r="I268" s="24"/>
      <c r="J268" s="24"/>
      <c r="K268" s="24"/>
      <c r="L268" s="24"/>
      <c r="M268" s="24"/>
      <c r="N268" s="24"/>
      <c r="O268" s="24"/>
      <c r="P268" s="24"/>
      <c r="Q268" s="33"/>
      <c r="R268" s="33"/>
      <c r="S268" s="33"/>
      <c r="T268" s="33"/>
      <c r="U268" s="224"/>
      <c r="V268" s="224"/>
      <c r="W268" s="224"/>
      <c r="X268" s="224"/>
      <c r="Y268" s="224"/>
      <c r="Z268" s="224"/>
      <c r="AA268" s="224"/>
      <c r="AB268" s="224"/>
      <c r="AC268" s="224"/>
      <c r="AD268" s="34"/>
      <c r="AE268" s="34"/>
      <c r="AF268" s="35"/>
      <c r="AG268" s="36"/>
      <c r="AH268" s="36"/>
      <c r="AI268" s="224"/>
      <c r="AJ268" s="224"/>
      <c r="AK268" s="224"/>
      <c r="AL268" s="224"/>
      <c r="AM268" s="224"/>
      <c r="AN268" s="224"/>
      <c r="AO268" s="224"/>
      <c r="AP268" s="224"/>
      <c r="AQ268" s="224"/>
      <c r="AR268" s="34"/>
      <c r="AS268" s="34"/>
      <c r="AT268" s="35"/>
      <c r="AU268" s="36"/>
      <c r="AV268" s="36"/>
      <c r="AW268" s="224"/>
      <c r="AX268" s="224"/>
      <c r="AY268" s="224"/>
      <c r="AZ268" s="224"/>
      <c r="BA268" s="224"/>
      <c r="BB268" s="224"/>
      <c r="BC268" s="224"/>
      <c r="BD268" s="224"/>
      <c r="BE268" s="224"/>
      <c r="BF268" s="34"/>
      <c r="BG268" s="34"/>
      <c r="BH268" s="35"/>
      <c r="BI268" s="36"/>
      <c r="BJ268" s="36"/>
      <c r="BK268" s="224"/>
      <c r="BL268" s="224"/>
      <c r="BM268" s="224"/>
      <c r="BN268" s="224"/>
      <c r="BO268" s="224"/>
      <c r="BP268" s="224"/>
      <c r="BQ268" s="224"/>
      <c r="BR268" s="224"/>
      <c r="BS268" s="224"/>
      <c r="BT268" s="224"/>
      <c r="BU268" s="224"/>
      <c r="BV268" s="34"/>
      <c r="BW268" s="37"/>
      <c r="BX268" s="37"/>
      <c r="BY268" s="37"/>
      <c r="BZ268" s="37"/>
      <c r="CA268" s="37"/>
      <c r="CB268" s="118"/>
      <c r="CC268" s="118"/>
      <c r="CI268" s="156"/>
    </row>
    <row r="269" spans="1:87" s="2" customFormat="1" ht="17.100000000000001" customHeight="1">
      <c r="A269" s="157" t="s">
        <v>855</v>
      </c>
      <c r="B269" s="24"/>
      <c r="C269" s="24"/>
      <c r="D269" s="24"/>
      <c r="E269" s="294" t="s">
        <v>92</v>
      </c>
      <c r="F269" s="294"/>
      <c r="G269" s="294"/>
      <c r="H269" s="294"/>
      <c r="I269" s="294"/>
      <c r="J269" s="294"/>
      <c r="K269" s="294"/>
      <c r="L269" s="294"/>
      <c r="M269" s="294"/>
      <c r="N269" s="294"/>
      <c r="O269" s="294"/>
      <c r="P269" s="294"/>
      <c r="Q269" s="294"/>
      <c r="R269" s="294"/>
      <c r="S269" s="24" t="s">
        <v>19</v>
      </c>
      <c r="T269" s="262" t="s">
        <v>799</v>
      </c>
      <c r="U269" s="262"/>
      <c r="V269" s="262"/>
      <c r="W269" s="262"/>
      <c r="X269" s="262"/>
      <c r="Y269" s="262"/>
      <c r="Z269" s="262"/>
      <c r="AA269" s="262"/>
      <c r="AB269" s="262"/>
      <c r="AC269" s="262"/>
      <c r="AD269" s="262"/>
      <c r="AE269" s="38"/>
      <c r="AF269" s="35" t="s">
        <v>89</v>
      </c>
      <c r="AG269" s="36"/>
      <c r="AH269" s="262"/>
      <c r="AI269" s="262"/>
      <c r="AJ269" s="262"/>
      <c r="AK269" s="262"/>
      <c r="AL269" s="262"/>
      <c r="AM269" s="262"/>
      <c r="AN269" s="262"/>
      <c r="AO269" s="262"/>
      <c r="AP269" s="262"/>
      <c r="AQ269" s="262"/>
      <c r="AR269" s="262"/>
      <c r="AS269" s="38"/>
      <c r="AT269" s="35" t="s">
        <v>89</v>
      </c>
      <c r="AU269" s="36"/>
      <c r="AV269" s="262"/>
      <c r="AW269" s="262"/>
      <c r="AX269" s="262"/>
      <c r="AY269" s="262"/>
      <c r="AZ269" s="262"/>
      <c r="BA269" s="262"/>
      <c r="BB269" s="262"/>
      <c r="BC269" s="262"/>
      <c r="BD269" s="262"/>
      <c r="BE269" s="262"/>
      <c r="BF269" s="262"/>
      <c r="BG269" s="38"/>
      <c r="BH269" s="35" t="s">
        <v>89</v>
      </c>
      <c r="BI269" s="36"/>
      <c r="BJ269" s="262"/>
      <c r="BK269" s="262"/>
      <c r="BL269" s="262"/>
      <c r="BM269" s="262"/>
      <c r="BN269" s="262"/>
      <c r="BO269" s="262"/>
      <c r="BP269" s="262"/>
      <c r="BQ269" s="262"/>
      <c r="BR269" s="262"/>
      <c r="BS269" s="262"/>
      <c r="BT269" s="262"/>
      <c r="BU269" s="262"/>
      <c r="BV269" s="38"/>
      <c r="BW269" s="37" t="s">
        <v>60</v>
      </c>
      <c r="BX269" s="37"/>
      <c r="BY269" s="37"/>
      <c r="BZ269" s="37"/>
      <c r="CA269" s="37"/>
      <c r="CB269" s="118" t="s">
        <v>842</v>
      </c>
      <c r="CC269" s="118"/>
      <c r="CI269" s="156"/>
    </row>
    <row r="270" spans="1:87" s="2" customFormat="1" ht="20.100000000000001" customHeight="1">
      <c r="A270" s="157" t="s">
        <v>855</v>
      </c>
      <c r="B270" s="24"/>
      <c r="C270" s="24"/>
      <c r="D270" s="24"/>
      <c r="E270" s="26" t="s">
        <v>94</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8"/>
      <c r="CC270" s="118"/>
      <c r="CI270" s="156"/>
    </row>
    <row r="271" spans="1:87" s="2" customFormat="1" ht="17.100000000000001" customHeight="1">
      <c r="A271" s="157" t="s">
        <v>855</v>
      </c>
      <c r="B271" s="24"/>
      <c r="C271" s="24"/>
      <c r="D271" s="24"/>
      <c r="E271" s="24"/>
      <c r="F271" s="24"/>
      <c r="G271" s="24"/>
      <c r="H271" s="24"/>
      <c r="I271" s="24"/>
      <c r="J271" s="24"/>
      <c r="K271" s="24"/>
      <c r="L271" s="24"/>
      <c r="M271" s="24"/>
      <c r="N271" s="24"/>
      <c r="O271" s="24"/>
      <c r="P271" s="24"/>
      <c r="Q271" s="24"/>
      <c r="R271" s="24"/>
      <c r="S271" s="24" t="s">
        <v>19</v>
      </c>
      <c r="T271" s="24"/>
      <c r="U271" s="282"/>
      <c r="V271" s="282"/>
      <c r="W271" s="282"/>
      <c r="X271" s="282"/>
      <c r="Y271" s="282"/>
      <c r="Z271" s="282"/>
      <c r="AA271" s="282"/>
      <c r="AB271" s="282"/>
      <c r="AC271" s="282"/>
      <c r="AD271" s="39"/>
      <c r="AE271" s="39"/>
      <c r="AF271" s="35" t="s">
        <v>89</v>
      </c>
      <c r="AG271" s="36"/>
      <c r="AH271" s="36"/>
      <c r="AI271" s="282"/>
      <c r="AJ271" s="282"/>
      <c r="AK271" s="282"/>
      <c r="AL271" s="282"/>
      <c r="AM271" s="282"/>
      <c r="AN271" s="282"/>
      <c r="AO271" s="282"/>
      <c r="AP271" s="282"/>
      <c r="AQ271" s="282"/>
      <c r="AR271" s="39"/>
      <c r="AS271" s="39"/>
      <c r="AT271" s="35" t="s">
        <v>89</v>
      </c>
      <c r="AU271" s="36"/>
      <c r="AV271" s="36"/>
      <c r="AW271" s="282"/>
      <c r="AX271" s="282"/>
      <c r="AY271" s="282"/>
      <c r="AZ271" s="282"/>
      <c r="BA271" s="282"/>
      <c r="BB271" s="282"/>
      <c r="BC271" s="282"/>
      <c r="BD271" s="282"/>
      <c r="BE271" s="282"/>
      <c r="BF271" s="39"/>
      <c r="BG271" s="39"/>
      <c r="BH271" s="35" t="s">
        <v>89</v>
      </c>
      <c r="BI271" s="36"/>
      <c r="BJ271" s="36"/>
      <c r="BK271" s="282"/>
      <c r="BL271" s="282"/>
      <c r="BM271" s="282"/>
      <c r="BN271" s="282"/>
      <c r="BO271" s="282"/>
      <c r="BP271" s="282"/>
      <c r="BQ271" s="282"/>
      <c r="BR271" s="282"/>
      <c r="BS271" s="282"/>
      <c r="BT271" s="282"/>
      <c r="BU271" s="282"/>
      <c r="BV271" s="39"/>
      <c r="BW271" s="37" t="s">
        <v>60</v>
      </c>
      <c r="BX271" s="37"/>
      <c r="BY271" s="37"/>
      <c r="BZ271" s="37"/>
      <c r="CA271" s="37"/>
      <c r="CB271" s="118" t="s">
        <v>1092</v>
      </c>
      <c r="CC271" s="118"/>
      <c r="CI271" s="156"/>
    </row>
    <row r="272" spans="1:87" s="2" customFormat="1" ht="17.100000000000001" customHeight="1">
      <c r="A272" s="157" t="s">
        <v>855</v>
      </c>
      <c r="B272" s="24"/>
      <c r="C272" s="24"/>
      <c r="D272" s="24"/>
      <c r="E272" s="26" t="s">
        <v>97</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8"/>
      <c r="CC272" s="118"/>
      <c r="CI272" s="156"/>
    </row>
    <row r="273" spans="1:87" s="2" customFormat="1" ht="17.100000000000001" customHeight="1">
      <c r="A273" s="157" t="s">
        <v>855</v>
      </c>
      <c r="B273" s="24"/>
      <c r="C273" s="24"/>
      <c r="D273" s="24"/>
      <c r="E273" s="24"/>
      <c r="F273" s="24"/>
      <c r="G273" s="24"/>
      <c r="H273" s="24"/>
      <c r="I273" s="24"/>
      <c r="J273" s="24"/>
      <c r="K273" s="24"/>
      <c r="L273" s="24"/>
      <c r="M273" s="24"/>
      <c r="N273" s="24"/>
      <c r="O273" s="24"/>
      <c r="P273" s="24"/>
      <c r="Q273" s="24"/>
      <c r="R273" s="24"/>
      <c r="S273" s="24" t="s">
        <v>19</v>
      </c>
      <c r="T273" s="24"/>
      <c r="U273" s="282"/>
      <c r="V273" s="282"/>
      <c r="W273" s="282"/>
      <c r="X273" s="282"/>
      <c r="Y273" s="282"/>
      <c r="Z273" s="282"/>
      <c r="AA273" s="282"/>
      <c r="AB273" s="282"/>
      <c r="AC273" s="282"/>
      <c r="AD273" s="39"/>
      <c r="AE273" s="39"/>
      <c r="AF273" s="35" t="s">
        <v>89</v>
      </c>
      <c r="AG273" s="36"/>
      <c r="AH273" s="36"/>
      <c r="AI273" s="282"/>
      <c r="AJ273" s="282"/>
      <c r="AK273" s="282"/>
      <c r="AL273" s="282"/>
      <c r="AM273" s="282"/>
      <c r="AN273" s="282"/>
      <c r="AO273" s="282"/>
      <c r="AP273" s="282"/>
      <c r="AQ273" s="282"/>
      <c r="AR273" s="39"/>
      <c r="AS273" s="39"/>
      <c r="AT273" s="35" t="s">
        <v>89</v>
      </c>
      <c r="AU273" s="36"/>
      <c r="AV273" s="36"/>
      <c r="AW273" s="282"/>
      <c r="AX273" s="282"/>
      <c r="AY273" s="282"/>
      <c r="AZ273" s="282"/>
      <c r="BA273" s="282"/>
      <c r="BB273" s="282"/>
      <c r="BC273" s="282"/>
      <c r="BD273" s="282"/>
      <c r="BE273" s="282"/>
      <c r="BF273" s="39"/>
      <c r="BG273" s="39"/>
      <c r="BH273" s="35" t="s">
        <v>89</v>
      </c>
      <c r="BI273" s="36"/>
      <c r="BJ273" s="36"/>
      <c r="BK273" s="282"/>
      <c r="BL273" s="282"/>
      <c r="BM273" s="282"/>
      <c r="BN273" s="282"/>
      <c r="BO273" s="282"/>
      <c r="BP273" s="282"/>
      <c r="BQ273" s="282"/>
      <c r="BR273" s="282"/>
      <c r="BS273" s="282"/>
      <c r="BT273" s="282"/>
      <c r="BU273" s="282"/>
      <c r="BV273" s="39"/>
      <c r="BW273" s="37" t="s">
        <v>60</v>
      </c>
      <c r="BX273" s="37"/>
      <c r="BY273" s="37"/>
      <c r="BZ273" s="37"/>
      <c r="CA273" s="37"/>
      <c r="CB273" s="118" t="s">
        <v>875</v>
      </c>
      <c r="CC273" s="118"/>
      <c r="CI273" s="156"/>
    </row>
    <row r="274" spans="1:87" s="2" customFormat="1" ht="17.100000000000001" customHeight="1">
      <c r="A274" s="157" t="s">
        <v>855</v>
      </c>
      <c r="B274" s="24"/>
      <c r="C274" s="24"/>
      <c r="D274" s="24"/>
      <c r="E274" s="24" t="s">
        <v>100</v>
      </c>
      <c r="F274" s="24"/>
      <c r="G274" s="24"/>
      <c r="H274" s="24"/>
      <c r="I274" s="24"/>
      <c r="J274" s="24"/>
      <c r="K274" s="24"/>
      <c r="L274" s="24"/>
      <c r="M274" s="24"/>
      <c r="N274" s="24"/>
      <c r="O274" s="24"/>
      <c r="P274" s="24"/>
      <c r="Q274" s="24"/>
      <c r="R274" s="24"/>
      <c r="S274" s="24"/>
      <c r="T274" s="24"/>
      <c r="U274" s="24"/>
      <c r="V274" s="24"/>
      <c r="W274" s="33" t="s">
        <v>101</v>
      </c>
      <c r="X274" s="24"/>
      <c r="Y274" s="24"/>
      <c r="Z274" s="24"/>
      <c r="AA274" s="24"/>
      <c r="AB274" s="24"/>
      <c r="AC274" s="264">
        <f>shinsei_build_SHIKITI_MENSEKI_1A+shinsei_build_SHIKITI_MENSEKI_1B+shinsei_build_SHIKITI_MENSEKI_1C+shinsei_build_SHIKITI_MENSEKI_1D</f>
        <v>0</v>
      </c>
      <c r="AD274" s="264"/>
      <c r="AE274" s="264"/>
      <c r="AF274" s="264"/>
      <c r="AG274" s="264"/>
      <c r="AH274" s="264"/>
      <c r="AI274" s="264"/>
      <c r="AJ274" s="264"/>
      <c r="AK274" s="264"/>
      <c r="AL274" s="264"/>
      <c r="AM274" s="264"/>
      <c r="AN274" s="264"/>
      <c r="AO274" s="264"/>
      <c r="AP274" s="264"/>
      <c r="AQ274" s="26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8"/>
      <c r="CC274" s="118"/>
      <c r="CI274" s="156"/>
    </row>
    <row r="275" spans="1:87" s="2" customFormat="1" ht="17.100000000000001" customHeight="1">
      <c r="A275" s="157" t="s">
        <v>855</v>
      </c>
      <c r="B275" s="24"/>
      <c r="C275" s="24"/>
      <c r="D275" s="24"/>
      <c r="E275" s="24"/>
      <c r="F275" s="24"/>
      <c r="G275" s="24"/>
      <c r="H275" s="24"/>
      <c r="I275" s="24"/>
      <c r="J275" s="24"/>
      <c r="K275" s="24"/>
      <c r="L275" s="24"/>
      <c r="M275" s="24"/>
      <c r="N275" s="24"/>
      <c r="O275" s="24"/>
      <c r="P275" s="24"/>
      <c r="Q275" s="24"/>
      <c r="R275" s="24"/>
      <c r="S275" s="24"/>
      <c r="T275" s="24"/>
      <c r="U275" s="24"/>
      <c r="V275" s="24"/>
      <c r="W275" s="33" t="s">
        <v>103</v>
      </c>
      <c r="X275" s="24"/>
      <c r="Y275" s="24"/>
      <c r="Z275" s="24"/>
      <c r="AA275" s="24"/>
      <c r="AB275" s="24"/>
      <c r="AC275" s="264">
        <f>shinsei_build_SHIKITI_MENSEKI_2A+shinsei_build_SHIKITI_MENSEKI_2B+shinsei_build_SHIKITI_MENSEKI_2C+shinsei_build_SHIKITI_MENSEKI_2D</f>
        <v>0</v>
      </c>
      <c r="AD275" s="264"/>
      <c r="AE275" s="264"/>
      <c r="AF275" s="264"/>
      <c r="AG275" s="264"/>
      <c r="AH275" s="264"/>
      <c r="AI275" s="264"/>
      <c r="AJ275" s="264"/>
      <c r="AK275" s="264"/>
      <c r="AL275" s="264"/>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8"/>
      <c r="CC275" s="118"/>
      <c r="CI275" s="156"/>
    </row>
    <row r="276" spans="1:87" s="2" customFormat="1" ht="17.100000000000001" customHeight="1">
      <c r="A276" s="157" t="s">
        <v>855</v>
      </c>
      <c r="B276" s="24"/>
      <c r="C276" s="24"/>
      <c r="D276" s="24"/>
      <c r="E276" s="26" t="s">
        <v>1107</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82"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82"/>
      <c r="BO276" s="282"/>
      <c r="BP276" s="282"/>
      <c r="BQ276" s="282"/>
      <c r="BR276" s="282"/>
      <c r="BS276" s="282"/>
      <c r="BT276" s="282"/>
      <c r="BU276" s="282"/>
      <c r="BV276" s="24"/>
      <c r="BW276" s="24"/>
      <c r="BX276" s="24"/>
      <c r="BY276" s="24"/>
      <c r="BZ276" s="24"/>
      <c r="CA276" s="24"/>
      <c r="CB276" s="223" t="s">
        <v>1109</v>
      </c>
      <c r="CC276" s="118"/>
      <c r="CI276" s="156"/>
    </row>
    <row r="277" spans="1:87" s="2" customFormat="1" ht="5.0999999999999996" customHeight="1">
      <c r="A277" s="157"/>
      <c r="B277" s="24"/>
      <c r="C277" s="24"/>
      <c r="D277" s="24"/>
      <c r="E277" s="24"/>
      <c r="F277" s="24"/>
      <c r="G277" s="24"/>
      <c r="H277" s="24"/>
      <c r="I277" s="24"/>
      <c r="J277" s="24"/>
      <c r="K277" s="24"/>
      <c r="L277" s="24"/>
      <c r="M277" s="24"/>
      <c r="N277" s="24"/>
      <c r="O277" s="24"/>
      <c r="P277" s="24"/>
      <c r="Q277" s="33"/>
      <c r="R277" s="33"/>
      <c r="S277" s="33"/>
      <c r="T277" s="33"/>
      <c r="U277" s="224"/>
      <c r="V277" s="224"/>
      <c r="W277" s="224"/>
      <c r="X277" s="224"/>
      <c r="Y277" s="224"/>
      <c r="Z277" s="224"/>
      <c r="AA277" s="224"/>
      <c r="AB277" s="224"/>
      <c r="AC277" s="224"/>
      <c r="AD277" s="34"/>
      <c r="AE277" s="34"/>
      <c r="AF277" s="35"/>
      <c r="AG277" s="36"/>
      <c r="AH277" s="36"/>
      <c r="AI277" s="224"/>
      <c r="AJ277" s="224"/>
      <c r="AK277" s="224"/>
      <c r="AL277" s="224"/>
      <c r="AM277" s="224"/>
      <c r="AN277" s="224"/>
      <c r="AO277" s="224"/>
      <c r="AP277" s="224"/>
      <c r="AQ277" s="224"/>
      <c r="AR277" s="34"/>
      <c r="AS277" s="34"/>
      <c r="AT277" s="35"/>
      <c r="AU277" s="36"/>
      <c r="AV277" s="36"/>
      <c r="AW277" s="224"/>
      <c r="AX277" s="224"/>
      <c r="AY277" s="224"/>
      <c r="AZ277" s="224"/>
      <c r="BA277" s="224"/>
      <c r="BB277" s="224"/>
      <c r="BC277" s="224"/>
      <c r="BD277" s="224"/>
      <c r="BE277" s="224"/>
      <c r="BF277" s="34"/>
      <c r="BG277" s="34"/>
      <c r="BH277" s="35"/>
      <c r="BI277" s="36"/>
      <c r="BJ277" s="36"/>
      <c r="BK277" s="224"/>
      <c r="BL277" s="224"/>
      <c r="BM277" s="224"/>
      <c r="BN277" s="224"/>
      <c r="BO277" s="224"/>
      <c r="BP277" s="224"/>
      <c r="BQ277" s="224"/>
      <c r="BR277" s="224"/>
      <c r="BS277" s="224"/>
      <c r="BT277" s="224"/>
      <c r="BU277" s="224"/>
      <c r="BV277" s="34"/>
      <c r="BW277" s="37"/>
      <c r="BX277" s="37"/>
      <c r="BY277" s="37"/>
      <c r="BZ277" s="37"/>
      <c r="CA277" s="37"/>
      <c r="CB277" s="118"/>
      <c r="CC277" s="118"/>
      <c r="CI277" s="156"/>
    </row>
    <row r="278" spans="1:87" s="2" customFormat="1" ht="17.100000000000001" customHeight="1">
      <c r="A278" s="157" t="s">
        <v>855</v>
      </c>
      <c r="B278" s="24"/>
      <c r="C278" s="24"/>
      <c r="D278" s="24"/>
      <c r="E278" s="26" t="s">
        <v>1106</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82"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82"/>
      <c r="BO278" s="282"/>
      <c r="BP278" s="282"/>
      <c r="BQ278" s="282"/>
      <c r="BR278" s="282"/>
      <c r="BS278" s="282"/>
      <c r="BT278" s="282"/>
      <c r="BU278" s="282"/>
      <c r="BV278" s="24"/>
      <c r="BW278" s="24"/>
      <c r="BX278" s="24"/>
      <c r="BY278" s="24"/>
      <c r="BZ278" s="24"/>
      <c r="CA278" s="24"/>
      <c r="CB278" s="223" t="s">
        <v>1108</v>
      </c>
      <c r="CC278" s="118"/>
      <c r="CI278" s="156"/>
    </row>
    <row r="279" spans="1:87" s="2" customFormat="1" ht="5.0999999999999996" customHeight="1">
      <c r="A279" s="157"/>
      <c r="B279" s="24"/>
      <c r="C279" s="24"/>
      <c r="D279" s="24"/>
      <c r="E279" s="24"/>
      <c r="F279" s="24"/>
      <c r="G279" s="24"/>
      <c r="H279" s="24"/>
      <c r="I279" s="24"/>
      <c r="J279" s="24"/>
      <c r="K279" s="24"/>
      <c r="L279" s="24"/>
      <c r="M279" s="24"/>
      <c r="N279" s="24"/>
      <c r="O279" s="24"/>
      <c r="P279" s="24"/>
      <c r="Q279" s="33"/>
      <c r="R279" s="33"/>
      <c r="S279" s="33"/>
      <c r="T279" s="33"/>
      <c r="U279" s="224"/>
      <c r="V279" s="224"/>
      <c r="W279" s="224"/>
      <c r="X279" s="224"/>
      <c r="Y279" s="224"/>
      <c r="Z279" s="224"/>
      <c r="AA279" s="224"/>
      <c r="AB279" s="224"/>
      <c r="AC279" s="224"/>
      <c r="AD279" s="34"/>
      <c r="AE279" s="34"/>
      <c r="AF279" s="35"/>
      <c r="AG279" s="36"/>
      <c r="AH279" s="36"/>
      <c r="AI279" s="224"/>
      <c r="AJ279" s="224"/>
      <c r="AK279" s="224"/>
      <c r="AL279" s="224"/>
      <c r="AM279" s="224"/>
      <c r="AN279" s="224"/>
      <c r="AO279" s="224"/>
      <c r="AP279" s="224"/>
      <c r="AQ279" s="224"/>
      <c r="AR279" s="34"/>
      <c r="AS279" s="34"/>
      <c r="AT279" s="35"/>
      <c r="AU279" s="36"/>
      <c r="AV279" s="36"/>
      <c r="AW279" s="224"/>
      <c r="AX279" s="224"/>
      <c r="AY279" s="224"/>
      <c r="AZ279" s="224"/>
      <c r="BA279" s="224"/>
      <c r="BB279" s="224"/>
      <c r="BC279" s="224"/>
      <c r="BD279" s="224"/>
      <c r="BE279" s="224"/>
      <c r="BF279" s="34"/>
      <c r="BG279" s="34"/>
      <c r="BH279" s="35"/>
      <c r="BI279" s="36"/>
      <c r="BJ279" s="36"/>
      <c r="BK279" s="224"/>
      <c r="BL279" s="224"/>
      <c r="BM279" s="224"/>
      <c r="BN279" s="224"/>
      <c r="BO279" s="224"/>
      <c r="BP279" s="224"/>
      <c r="BQ279" s="224"/>
      <c r="BR279" s="224"/>
      <c r="BS279" s="224"/>
      <c r="BT279" s="224"/>
      <c r="BU279" s="224"/>
      <c r="BV279" s="34"/>
      <c r="BW279" s="37"/>
      <c r="BX279" s="37"/>
      <c r="BY279" s="37"/>
      <c r="BZ279" s="37"/>
      <c r="CA279" s="37"/>
      <c r="CB279" s="118"/>
      <c r="CC279" s="118"/>
      <c r="CI279" s="156"/>
    </row>
    <row r="280" spans="1:87" s="2" customFormat="1" ht="17.100000000000001" customHeight="1">
      <c r="A280" s="157" t="s">
        <v>855</v>
      </c>
      <c r="B280" s="24"/>
      <c r="C280" s="24"/>
      <c r="D280" s="24"/>
      <c r="E280" s="24" t="s">
        <v>109</v>
      </c>
      <c r="F280" s="24"/>
      <c r="G280" s="24"/>
      <c r="H280" s="24"/>
      <c r="I280" s="24"/>
      <c r="J280" s="24"/>
      <c r="K280" s="24"/>
      <c r="L280" s="24"/>
      <c r="M280" s="24"/>
      <c r="N280" s="24"/>
      <c r="O280" s="24"/>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33"/>
      <c r="BK280" s="233"/>
      <c r="BL280" s="233"/>
      <c r="BM280" s="233"/>
      <c r="BN280" s="233"/>
      <c r="BO280" s="233"/>
      <c r="BP280" s="233"/>
      <c r="BQ280" s="233"/>
      <c r="BR280" s="233"/>
      <c r="BS280" s="233"/>
      <c r="BT280" s="233"/>
      <c r="BU280" s="233"/>
      <c r="BV280" s="63"/>
      <c r="BW280" s="63"/>
      <c r="BX280" s="63"/>
      <c r="BY280" s="63"/>
      <c r="BZ280" s="63"/>
      <c r="CA280" s="63"/>
      <c r="CB280" s="118" t="s">
        <v>1104</v>
      </c>
      <c r="CC280" s="118"/>
      <c r="CI280" s="156"/>
    </row>
    <row r="281" spans="1:87" s="2" customFormat="1" ht="17.100000000000001" customHeight="1">
      <c r="A281" s="157" t="s">
        <v>855</v>
      </c>
      <c r="B281" s="24"/>
      <c r="C281" s="24"/>
      <c r="D281" s="24"/>
      <c r="E281" s="24"/>
      <c r="F281" s="24"/>
      <c r="G281" s="24"/>
      <c r="H281" s="24"/>
      <c r="I281" s="24"/>
      <c r="J281" s="24"/>
      <c r="K281" s="24"/>
      <c r="L281" s="24"/>
      <c r="M281" s="24"/>
      <c r="N281" s="24"/>
      <c r="O281" s="24"/>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33"/>
      <c r="BK281" s="233"/>
      <c r="BL281" s="233"/>
      <c r="BM281" s="233"/>
      <c r="BN281" s="233"/>
      <c r="BO281" s="233"/>
      <c r="BP281" s="233"/>
      <c r="BQ281" s="233"/>
      <c r="BR281" s="233"/>
      <c r="BS281" s="233"/>
      <c r="BT281" s="233"/>
      <c r="BU281" s="233"/>
      <c r="BV281" s="63"/>
      <c r="BW281" s="63"/>
      <c r="BX281" s="63"/>
      <c r="BY281" s="63"/>
      <c r="BZ281" s="63"/>
      <c r="CA281" s="63"/>
      <c r="CB281" s="118" t="s">
        <v>1105</v>
      </c>
      <c r="CC281" s="118"/>
      <c r="CI281" s="156"/>
    </row>
    <row r="282" spans="1:87" s="2" customFormat="1" ht="5.0999999999999996" customHeight="1">
      <c r="A282" s="157" t="s">
        <v>855</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8"/>
      <c r="CI282" s="156"/>
    </row>
    <row r="283" spans="1:87" s="12" customFormat="1" ht="5.0999999999999996" customHeight="1">
      <c r="A283" s="157" t="s">
        <v>855</v>
      </c>
      <c r="B283" s="81"/>
      <c r="C283" s="81"/>
      <c r="D283" s="81"/>
      <c r="E283" s="81"/>
      <c r="F283" s="81"/>
      <c r="G283" s="81"/>
      <c r="H283" s="81"/>
      <c r="I283" s="81"/>
      <c r="J283" s="81"/>
      <c r="K283" s="81"/>
      <c r="L283" s="81"/>
      <c r="M283" s="81"/>
      <c r="N283" s="81"/>
      <c r="O283" s="81"/>
      <c r="P283" s="221"/>
      <c r="Q283" s="221"/>
      <c r="R283" s="221"/>
      <c r="S283" s="221"/>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275"/>
      <c r="BU283" s="275"/>
      <c r="BV283" s="275"/>
      <c r="BW283" s="275"/>
      <c r="BX283" s="275"/>
      <c r="BY283" s="275"/>
      <c r="BZ283" s="275"/>
      <c r="CA283" s="221"/>
      <c r="CB283" s="276"/>
      <c r="CC283" s="276"/>
      <c r="CD283" s="276"/>
      <c r="CI283" s="188"/>
    </row>
    <row r="284" spans="1:87" s="12" customFormat="1" ht="16.899999999999999" customHeight="1">
      <c r="A284" s="157"/>
      <c r="B284" s="31"/>
      <c r="C284" s="24"/>
      <c r="D284" s="31"/>
      <c r="E284" s="31"/>
      <c r="F284" s="31"/>
      <c r="G284" s="31"/>
      <c r="H284" s="31"/>
      <c r="I284" s="31"/>
      <c r="J284" s="31"/>
      <c r="K284" s="31"/>
      <c r="L284" s="31"/>
      <c r="M284" s="31"/>
      <c r="N284" s="31"/>
      <c r="O284" s="31"/>
      <c r="P284" s="31"/>
      <c r="Q284" s="31"/>
      <c r="R284" s="31"/>
      <c r="S284" s="31"/>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31"/>
      <c r="CB284" s="118" t="s">
        <v>1221</v>
      </c>
      <c r="CC284" s="118"/>
      <c r="CD284" s="185"/>
      <c r="CE284" s="118"/>
      <c r="CI284" s="188"/>
    </row>
    <row r="285" spans="1:87" s="12" customFormat="1" ht="17.100000000000001" customHeight="1">
      <c r="A285" s="157"/>
      <c r="B285" s="31"/>
      <c r="C285" s="24"/>
      <c r="D285" s="31"/>
      <c r="E285" s="31"/>
      <c r="F285" s="31"/>
      <c r="G285" s="31"/>
      <c r="H285" s="31"/>
      <c r="I285" s="31"/>
      <c r="J285" s="31"/>
      <c r="K285" s="31"/>
      <c r="L285" s="31"/>
      <c r="M285" s="31"/>
      <c r="N285" s="31"/>
      <c r="O285" s="31"/>
      <c r="P285" s="31"/>
      <c r="Q285" s="31"/>
      <c r="R285" s="31"/>
      <c r="S285" s="31"/>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31"/>
      <c r="CB285" s="118" t="s">
        <v>936</v>
      </c>
      <c r="CC285" s="118"/>
      <c r="CD285" s="185"/>
      <c r="CE285" s="118"/>
      <c r="CI285" s="188"/>
    </row>
    <row r="286" spans="1:87" s="12" customFormat="1" ht="17.100000000000001" customHeight="1">
      <c r="A286" s="157" t="s">
        <v>855</v>
      </c>
      <c r="B286" s="24"/>
      <c r="C286" s="24" t="s">
        <v>921</v>
      </c>
      <c r="D286" s="31"/>
      <c r="E286" s="31"/>
      <c r="F286" s="31"/>
      <c r="G286" s="31"/>
      <c r="H286" s="31"/>
      <c r="I286" s="31"/>
      <c r="J286" s="31"/>
      <c r="K286" s="31"/>
      <c r="L286" s="31"/>
      <c r="M286" s="24"/>
      <c r="N286" s="24"/>
      <c r="O286" s="24"/>
      <c r="P286" s="24"/>
      <c r="Q286" s="24"/>
      <c r="R286" s="24"/>
      <c r="S286" s="33"/>
      <c r="T286" s="233" t="s">
        <v>928</v>
      </c>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65"/>
      <c r="CB286" s="118" t="s">
        <v>1082</v>
      </c>
      <c r="CC286" s="118"/>
      <c r="CD286" s="61"/>
      <c r="CI286" s="188"/>
    </row>
    <row r="287" spans="1:87" s="2" customFormat="1" ht="14.1" customHeight="1">
      <c r="A287" s="157" t="s">
        <v>855</v>
      </c>
      <c r="B287" s="31"/>
      <c r="C287" s="31"/>
      <c r="D287" s="31"/>
      <c r="E287" s="31"/>
      <c r="F287" s="31"/>
      <c r="G287" s="31"/>
      <c r="H287" s="31"/>
      <c r="I287" s="31"/>
      <c r="J287" s="31"/>
      <c r="K287" s="31"/>
      <c r="L287" s="31"/>
      <c r="M287" s="31"/>
      <c r="N287" s="31"/>
      <c r="O287" s="31"/>
      <c r="P287" s="31"/>
      <c r="Q287" s="31"/>
      <c r="R287" s="31"/>
      <c r="S287" s="31"/>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31"/>
      <c r="CB287" s="116"/>
      <c r="CC287" s="116" t="s">
        <v>954</v>
      </c>
      <c r="CD287" s="116"/>
      <c r="CE287" s="12"/>
      <c r="CF287" s="12"/>
      <c r="CG287" s="12"/>
      <c r="CH287" s="12"/>
      <c r="CI287" s="188"/>
    </row>
    <row r="288" spans="1:87" s="2" customFormat="1" ht="14.1" customHeight="1">
      <c r="A288" s="157" t="s">
        <v>855</v>
      </c>
      <c r="B288" s="31"/>
      <c r="C288" s="31"/>
      <c r="D288" s="31"/>
      <c r="E288" s="31"/>
      <c r="F288" s="31"/>
      <c r="G288" s="31"/>
      <c r="H288" s="31"/>
      <c r="I288" s="31"/>
      <c r="J288" s="31"/>
      <c r="K288" s="31"/>
      <c r="L288" s="31"/>
      <c r="M288" s="31"/>
      <c r="N288" s="31"/>
      <c r="O288" s="31"/>
      <c r="P288" s="31"/>
      <c r="Q288" s="31"/>
      <c r="R288" s="31"/>
      <c r="S288" s="31"/>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31"/>
      <c r="CB288" s="1"/>
      <c r="CC288" s="116" t="s">
        <v>1083</v>
      </c>
      <c r="CI288" s="156"/>
    </row>
    <row r="289" spans="1:87" s="12" customFormat="1" ht="5.0999999999999996" customHeight="1">
      <c r="A289" s="157" t="s">
        <v>855</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6"/>
      <c r="CD289" s="2"/>
      <c r="CE289" s="2"/>
      <c r="CF289" s="2"/>
      <c r="CG289" s="2"/>
      <c r="CH289" s="2"/>
      <c r="CI289" s="156"/>
    </row>
    <row r="290" spans="1:87" s="12" customFormat="1" ht="15.95" customHeight="1">
      <c r="A290" s="157" t="s">
        <v>855</v>
      </c>
      <c r="B290" s="24"/>
      <c r="C290" s="24" t="s">
        <v>112</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6"/>
      <c r="CC290" s="116" t="s">
        <v>1222</v>
      </c>
      <c r="CI290" s="188"/>
    </row>
    <row r="291" spans="1:87" s="2" customFormat="1" ht="17.100000000000001" customHeight="1">
      <c r="A291" s="157" t="s">
        <v>855</v>
      </c>
      <c r="B291" s="24"/>
      <c r="C291" s="24"/>
      <c r="D291" s="24"/>
      <c r="E291" s="267" t="s">
        <v>37</v>
      </c>
      <c r="F291" s="267"/>
      <c r="G291" s="267"/>
      <c r="H291" s="24" t="s">
        <v>114</v>
      </c>
      <c r="I291" s="24"/>
      <c r="J291" s="24"/>
      <c r="K291" s="24"/>
      <c r="L291" s="24"/>
      <c r="M291" s="267" t="s">
        <v>37</v>
      </c>
      <c r="N291" s="267"/>
      <c r="O291" s="267"/>
      <c r="P291" s="24" t="s">
        <v>115</v>
      </c>
      <c r="Q291" s="24"/>
      <c r="R291" s="24"/>
      <c r="S291" s="24"/>
      <c r="T291" s="24"/>
      <c r="U291" s="267" t="s">
        <v>37</v>
      </c>
      <c r="V291" s="267"/>
      <c r="W291" s="267"/>
      <c r="X291" s="24" t="s">
        <v>116</v>
      </c>
      <c r="Y291" s="24"/>
      <c r="Z291" s="24"/>
      <c r="AA291" s="24"/>
      <c r="AB291" s="24"/>
      <c r="AC291" s="267" t="s">
        <v>37</v>
      </c>
      <c r="AD291" s="267"/>
      <c r="AE291" s="267"/>
      <c r="AF291" s="24" t="s">
        <v>117</v>
      </c>
      <c r="AG291" s="24"/>
      <c r="AH291" s="24"/>
      <c r="AI291" s="24"/>
      <c r="AJ291" s="24"/>
      <c r="AK291" s="267" t="s">
        <v>37</v>
      </c>
      <c r="AL291" s="267"/>
      <c r="AM291" s="267"/>
      <c r="AN291" s="24" t="s">
        <v>118</v>
      </c>
      <c r="AO291" s="24"/>
      <c r="AP291" s="24"/>
      <c r="AQ291" s="24"/>
      <c r="AR291" s="24"/>
      <c r="AS291" s="24"/>
      <c r="AT291" s="24"/>
      <c r="AU291" s="24"/>
      <c r="AV291" s="267" t="s">
        <v>37</v>
      </c>
      <c r="AW291" s="267"/>
      <c r="AX291" s="267"/>
      <c r="AY291" s="24" t="s">
        <v>119</v>
      </c>
      <c r="AZ291" s="24"/>
      <c r="BA291" s="24"/>
      <c r="BB291" s="24"/>
      <c r="BC291" s="24"/>
      <c r="BD291" s="24"/>
      <c r="BE291" s="24"/>
      <c r="BF291" s="24"/>
      <c r="BG291" s="24"/>
      <c r="BH291" s="24"/>
      <c r="BI291" s="24"/>
      <c r="BJ291" s="267" t="s">
        <v>37</v>
      </c>
      <c r="BK291" s="267"/>
      <c r="BL291" s="267"/>
      <c r="BM291" s="24" t="s">
        <v>120</v>
      </c>
      <c r="BN291" s="24"/>
      <c r="BO291" s="24"/>
      <c r="BP291" s="24"/>
      <c r="BQ291" s="24"/>
      <c r="BR291" s="24"/>
      <c r="BS291" s="24"/>
      <c r="BT291" s="24"/>
      <c r="BU291" s="24"/>
      <c r="BV291" s="24"/>
      <c r="BW291" s="24"/>
      <c r="BX291" s="24"/>
      <c r="BY291" s="24"/>
      <c r="BZ291" s="24"/>
      <c r="CA291" s="24"/>
      <c r="CB291" s="1"/>
      <c r="CC291" s="118"/>
      <c r="CI291" s="156"/>
    </row>
    <row r="292" spans="1:87" s="2" customFormat="1" ht="4.5" customHeight="1">
      <c r="A292" s="157" t="s">
        <v>855</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8"/>
      <c r="CI292" s="156"/>
    </row>
    <row r="293" spans="1:87" s="12" customFormat="1" ht="16.5" customHeight="1">
      <c r="A293" s="157" t="s">
        <v>855</v>
      </c>
      <c r="B293" s="24"/>
      <c r="C293" s="24" t="s">
        <v>121</v>
      </c>
      <c r="D293" s="24"/>
      <c r="E293" s="24"/>
      <c r="F293" s="24"/>
      <c r="G293" s="24"/>
      <c r="H293" s="24"/>
      <c r="I293" s="24"/>
      <c r="J293" s="24"/>
      <c r="K293" s="24"/>
      <c r="L293" s="24"/>
      <c r="M293" s="24"/>
      <c r="N293" s="24"/>
      <c r="O293" s="24"/>
      <c r="P293" s="24"/>
      <c r="Q293" s="24"/>
      <c r="R293" s="24"/>
      <c r="S293" s="24"/>
      <c r="T293" s="24"/>
      <c r="U293" s="24"/>
      <c r="V293" s="24"/>
      <c r="W293" s="24" t="s">
        <v>122</v>
      </c>
      <c r="X293" s="24"/>
      <c r="Y293" s="24"/>
      <c r="Z293" s="24"/>
      <c r="AA293" s="24"/>
      <c r="AB293" s="24"/>
      <c r="AC293" s="24"/>
      <c r="AD293" s="24"/>
      <c r="AE293" s="24"/>
      <c r="AF293" s="24"/>
      <c r="AG293" s="24"/>
      <c r="AH293" s="24"/>
      <c r="AI293" s="24"/>
      <c r="AJ293" s="24"/>
      <c r="AK293" s="24"/>
      <c r="AL293" s="24"/>
      <c r="AM293" s="24" t="s">
        <v>123</v>
      </c>
      <c r="AN293" s="24"/>
      <c r="AO293" s="24"/>
      <c r="AP293" s="24"/>
      <c r="AQ293" s="24"/>
      <c r="AR293" s="24"/>
      <c r="AS293" s="24"/>
      <c r="AT293" s="24"/>
      <c r="AU293" s="24"/>
      <c r="AV293" s="24"/>
      <c r="AW293" s="24"/>
      <c r="AX293" s="24"/>
      <c r="AY293" s="24"/>
      <c r="AZ293" s="24"/>
      <c r="BA293" s="24"/>
      <c r="BB293" s="24"/>
      <c r="BC293" s="24"/>
      <c r="BD293" s="24" t="s">
        <v>124</v>
      </c>
      <c r="BE293" s="24"/>
      <c r="BF293" s="24"/>
      <c r="BG293" s="24"/>
      <c r="BH293" s="24"/>
      <c r="BI293" s="24"/>
      <c r="BJ293" s="24"/>
      <c r="BK293" s="24"/>
      <c r="BL293" s="24"/>
      <c r="BM293" s="24"/>
      <c r="BN293" s="24"/>
      <c r="BO293" s="24"/>
      <c r="BP293" s="24"/>
      <c r="BQ293" s="24"/>
      <c r="BR293" s="24"/>
      <c r="BS293" s="24"/>
      <c r="BT293" s="24"/>
      <c r="BU293" s="24"/>
      <c r="BV293" s="24" t="s">
        <v>60</v>
      </c>
      <c r="BW293" s="24"/>
      <c r="BX293" s="24"/>
      <c r="BY293" s="24"/>
      <c r="BZ293" s="24"/>
      <c r="CA293" s="24"/>
      <c r="CB293" s="116" t="s">
        <v>844</v>
      </c>
      <c r="CC293" s="116"/>
      <c r="CI293" s="188"/>
    </row>
    <row r="294" spans="1:87" s="2" customFormat="1" ht="17.100000000000001" customHeight="1">
      <c r="A294" s="157" t="s">
        <v>855</v>
      </c>
      <c r="B294" s="24"/>
      <c r="C294" s="24"/>
      <c r="D294" s="24"/>
      <c r="E294" s="24" t="s">
        <v>752</v>
      </c>
      <c r="F294" s="24"/>
      <c r="G294" s="24"/>
      <c r="H294" s="24"/>
      <c r="I294" s="24"/>
      <c r="J294" s="24"/>
      <c r="K294" s="24"/>
      <c r="L294" s="24"/>
      <c r="M294" s="24"/>
      <c r="N294" s="24"/>
      <c r="O294" s="24"/>
      <c r="P294" s="24"/>
      <c r="Q294" s="24"/>
      <c r="R294" s="24"/>
      <c r="S294" s="24"/>
      <c r="T294" s="24"/>
      <c r="U294" s="24"/>
      <c r="V294" s="24"/>
      <c r="W294" s="24" t="s">
        <v>19</v>
      </c>
      <c r="X294" s="66"/>
      <c r="Y294" s="272"/>
      <c r="Z294" s="272"/>
      <c r="AA294" s="272"/>
      <c r="AB294" s="272"/>
      <c r="AC294" s="272"/>
      <c r="AD294" s="272"/>
      <c r="AE294" s="272"/>
      <c r="AF294" s="272"/>
      <c r="AG294" s="272"/>
      <c r="AH294" s="272"/>
      <c r="AI294" s="272"/>
      <c r="AJ294" s="272"/>
      <c r="AK294" s="272"/>
      <c r="AL294" s="66"/>
      <c r="AM294" s="24" t="s">
        <v>89</v>
      </c>
      <c r="AN294" s="24"/>
      <c r="AO294" s="66"/>
      <c r="AP294" s="272"/>
      <c r="AQ294" s="272"/>
      <c r="AR294" s="272"/>
      <c r="AS294" s="272"/>
      <c r="AT294" s="272"/>
      <c r="AU294" s="272"/>
      <c r="AV294" s="272"/>
      <c r="AW294" s="272"/>
      <c r="AX294" s="272"/>
      <c r="AY294" s="272"/>
      <c r="AZ294" s="272"/>
      <c r="BA294" s="272"/>
      <c r="BB294" s="272"/>
      <c r="BC294" s="66"/>
      <c r="BD294" s="24" t="s">
        <v>89</v>
      </c>
      <c r="BE294" s="24"/>
      <c r="BF294" s="271">
        <f>ROUNDUP((shinsei_build_KENTIKU_MENSEKI_SHINSEI+shinsei_build_KENTIKU_MENSEKI_SHINSEI_IGAI),2)</f>
        <v>0</v>
      </c>
      <c r="BG294" s="271"/>
      <c r="BH294" s="271"/>
      <c r="BI294" s="271"/>
      <c r="BJ294" s="271"/>
      <c r="BK294" s="271"/>
      <c r="BL294" s="271"/>
      <c r="BM294" s="271"/>
      <c r="BN294" s="271"/>
      <c r="BO294" s="271"/>
      <c r="BP294" s="271"/>
      <c r="BQ294" s="271"/>
      <c r="BR294" s="271"/>
      <c r="BS294" s="271"/>
      <c r="BT294" s="271"/>
      <c r="BU294" s="66"/>
      <c r="BV294" s="62" t="s">
        <v>60</v>
      </c>
      <c r="BW294" s="62"/>
      <c r="BX294" s="62"/>
      <c r="BY294" s="62"/>
      <c r="BZ294" s="62"/>
      <c r="CA294" s="24"/>
      <c r="CB294" s="118" t="s">
        <v>845</v>
      </c>
      <c r="CC294" s="118"/>
      <c r="CI294" s="156"/>
    </row>
    <row r="295" spans="1:87" s="2" customFormat="1" ht="15.95" customHeight="1">
      <c r="A295" s="157" t="s">
        <v>855</v>
      </c>
      <c r="B295" s="24"/>
      <c r="C295" s="24"/>
      <c r="D295" s="24"/>
      <c r="E295" s="24" t="s">
        <v>772</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8"/>
      <c r="CI295" s="156"/>
    </row>
    <row r="296" spans="1:87" s="2" customFormat="1" ht="17.100000000000001" customHeight="1">
      <c r="A296" s="157" t="s">
        <v>855</v>
      </c>
      <c r="B296" s="24"/>
      <c r="C296" s="24"/>
      <c r="D296" s="24"/>
      <c r="E296" s="24"/>
      <c r="F296" s="24"/>
      <c r="G296" s="24"/>
      <c r="H296" s="24"/>
      <c r="I296" s="24"/>
      <c r="J296" s="24"/>
      <c r="K296" s="24"/>
      <c r="L296" s="24"/>
      <c r="M296" s="24"/>
      <c r="N296" s="24"/>
      <c r="O296" s="24"/>
      <c r="P296" s="24"/>
      <c r="Q296" s="24"/>
      <c r="R296" s="24"/>
      <c r="S296" s="24"/>
      <c r="T296" s="24"/>
      <c r="U296" s="24"/>
      <c r="V296" s="24"/>
      <c r="W296" s="24" t="s">
        <v>19</v>
      </c>
      <c r="X296" s="66"/>
      <c r="Y296" s="272"/>
      <c r="Z296" s="272"/>
      <c r="AA296" s="272"/>
      <c r="AB296" s="272"/>
      <c r="AC296" s="272"/>
      <c r="AD296" s="272"/>
      <c r="AE296" s="272"/>
      <c r="AF296" s="272"/>
      <c r="AG296" s="272"/>
      <c r="AH296" s="272"/>
      <c r="AI296" s="272"/>
      <c r="AJ296" s="272"/>
      <c r="AK296" s="272"/>
      <c r="AL296" s="66"/>
      <c r="AM296" s="24" t="s">
        <v>89</v>
      </c>
      <c r="AN296" s="24"/>
      <c r="AO296" s="66"/>
      <c r="AP296" s="272"/>
      <c r="AQ296" s="272"/>
      <c r="AR296" s="272"/>
      <c r="AS296" s="272"/>
      <c r="AT296" s="272"/>
      <c r="AU296" s="272"/>
      <c r="AV296" s="272"/>
      <c r="AW296" s="272"/>
      <c r="AX296" s="272"/>
      <c r="AY296" s="272"/>
      <c r="AZ296" s="272"/>
      <c r="BA296" s="272"/>
      <c r="BB296" s="272"/>
      <c r="BC296" s="66"/>
      <c r="BD296" s="24" t="s">
        <v>89</v>
      </c>
      <c r="BE296" s="24"/>
      <c r="BF296" s="264">
        <f>kenpeiritsunosanteimenseki1+kenpeiritsunosanteimenseki2</f>
        <v>0</v>
      </c>
      <c r="BG296" s="264"/>
      <c r="BH296" s="264"/>
      <c r="BI296" s="264"/>
      <c r="BJ296" s="264"/>
      <c r="BK296" s="264"/>
      <c r="BL296" s="264"/>
      <c r="BM296" s="264"/>
      <c r="BN296" s="264"/>
      <c r="BO296" s="264"/>
      <c r="BP296" s="264"/>
      <c r="BQ296" s="264"/>
      <c r="BR296" s="264"/>
      <c r="BS296" s="264"/>
      <c r="BT296" s="264"/>
      <c r="BU296" s="66"/>
      <c r="BV296" s="62" t="s">
        <v>60</v>
      </c>
      <c r="BW296" s="24"/>
      <c r="BX296" s="24"/>
      <c r="BY296" s="24"/>
      <c r="BZ296" s="24"/>
      <c r="CA296" s="24"/>
      <c r="CB296" s="118" t="s">
        <v>1084</v>
      </c>
      <c r="CC296" s="118"/>
      <c r="CI296" s="156"/>
    </row>
    <row r="297" spans="1:87" s="2" customFormat="1" ht="17.100000000000001" customHeight="1">
      <c r="A297" s="157" t="s">
        <v>855</v>
      </c>
      <c r="B297" s="24"/>
      <c r="C297" s="24"/>
      <c r="D297" s="24"/>
      <c r="E297" s="24" t="s">
        <v>751</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96" t="str">
        <f>IF(AC274,ROUNDUP(BF296/AC274,4),IF(AC275,ROUNDUP(BF296/AC275,4),""))</f>
        <v/>
      </c>
      <c r="BG297" s="296"/>
      <c r="BH297" s="296"/>
      <c r="BI297" s="296"/>
      <c r="BJ297" s="296"/>
      <c r="BK297" s="296"/>
      <c r="BL297" s="296"/>
      <c r="BM297" s="296"/>
      <c r="BN297" s="296"/>
      <c r="BO297" s="296"/>
      <c r="BP297" s="296"/>
      <c r="BQ297" s="296"/>
      <c r="BR297" s="296"/>
      <c r="BS297" s="296"/>
      <c r="BT297" s="296"/>
      <c r="BU297" s="24"/>
      <c r="BV297" s="24"/>
      <c r="BW297" s="24"/>
      <c r="BX297" s="24"/>
      <c r="BY297" s="24"/>
      <c r="BZ297" s="24"/>
      <c r="CA297" s="24"/>
      <c r="CB297" s="118" t="s">
        <v>1112</v>
      </c>
      <c r="CC297" s="118"/>
      <c r="CI297" s="156"/>
    </row>
    <row r="298" spans="1:87" s="2" customFormat="1" ht="4.5" customHeight="1">
      <c r="A298" s="157" t="s">
        <v>855</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8"/>
      <c r="CI298" s="156"/>
    </row>
    <row r="299" spans="1:87" s="12" customFormat="1" ht="3.95" customHeight="1">
      <c r="A299" s="157" t="s">
        <v>855</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9"/>
      <c r="CC299" s="119"/>
      <c r="CD299" s="88"/>
      <c r="CE299" s="88"/>
      <c r="CF299" s="88"/>
      <c r="CG299" s="88"/>
      <c r="CH299" s="88"/>
      <c r="CI299" s="190"/>
    </row>
    <row r="300" spans="1:87" s="12" customFormat="1" ht="15.95" customHeight="1">
      <c r="A300" s="157" t="s">
        <v>855</v>
      </c>
      <c r="B300" s="24"/>
      <c r="C300" s="24" t="s">
        <v>125</v>
      </c>
      <c r="D300" s="24"/>
      <c r="E300" s="24"/>
      <c r="F300" s="24"/>
      <c r="G300" s="24"/>
      <c r="H300" s="24"/>
      <c r="I300" s="24"/>
      <c r="J300" s="24"/>
      <c r="K300" s="24"/>
      <c r="L300" s="24"/>
      <c r="M300" s="24"/>
      <c r="N300" s="24"/>
      <c r="O300" s="24"/>
      <c r="P300" s="24"/>
      <c r="Q300" s="24"/>
      <c r="R300" s="24"/>
      <c r="S300" s="24"/>
      <c r="T300" s="24"/>
      <c r="U300" s="24"/>
      <c r="V300" s="24"/>
      <c r="W300" s="24" t="s">
        <v>122</v>
      </c>
      <c r="X300" s="24"/>
      <c r="Y300" s="24"/>
      <c r="Z300" s="24"/>
      <c r="AA300" s="24"/>
      <c r="AB300" s="24"/>
      <c r="AC300" s="24"/>
      <c r="AD300" s="24"/>
      <c r="AE300" s="24"/>
      <c r="AF300" s="24"/>
      <c r="AG300" s="24"/>
      <c r="AH300" s="24"/>
      <c r="AI300" s="24"/>
      <c r="AJ300" s="24"/>
      <c r="AK300" s="24"/>
      <c r="AL300" s="24"/>
      <c r="AM300" s="24" t="s">
        <v>123</v>
      </c>
      <c r="AN300" s="24"/>
      <c r="AO300" s="24"/>
      <c r="AP300" s="24"/>
      <c r="AQ300" s="24"/>
      <c r="AR300" s="24"/>
      <c r="AS300" s="24"/>
      <c r="AT300" s="24"/>
      <c r="AU300" s="24"/>
      <c r="AV300" s="24"/>
      <c r="AW300" s="24"/>
      <c r="AX300" s="24"/>
      <c r="AY300" s="24"/>
      <c r="AZ300" s="24"/>
      <c r="BA300" s="24"/>
      <c r="BB300" s="24"/>
      <c r="BC300" s="24"/>
      <c r="BD300" s="24" t="s">
        <v>124</v>
      </c>
      <c r="BE300" s="24"/>
      <c r="BF300" s="24"/>
      <c r="BG300" s="24"/>
      <c r="BH300" s="24"/>
      <c r="BI300" s="24"/>
      <c r="BJ300" s="24"/>
      <c r="BK300" s="24"/>
      <c r="BL300" s="24"/>
      <c r="BM300" s="24"/>
      <c r="BN300" s="24"/>
      <c r="BO300" s="24"/>
      <c r="BP300" s="24"/>
      <c r="BQ300" s="24"/>
      <c r="BR300" s="24"/>
      <c r="BS300" s="24"/>
      <c r="BT300" s="24"/>
      <c r="BU300" s="24"/>
      <c r="BV300" s="24" t="s">
        <v>60</v>
      </c>
      <c r="BW300" s="24"/>
      <c r="BX300" s="24"/>
      <c r="BY300" s="24"/>
      <c r="BZ300" s="24"/>
      <c r="CA300" s="24"/>
      <c r="CB300" s="117" t="s">
        <v>1085</v>
      </c>
      <c r="CC300" s="117"/>
      <c r="CD300" s="111"/>
      <c r="CE300" s="111"/>
      <c r="CF300" s="111"/>
      <c r="CG300" s="111"/>
      <c r="CH300" s="111"/>
      <c r="CI300" s="189"/>
    </row>
    <row r="301" spans="1:87" s="2" customFormat="1" ht="17.100000000000001" customHeight="1">
      <c r="A301" s="157" t="s">
        <v>855</v>
      </c>
      <c r="B301" s="24"/>
      <c r="C301" s="24"/>
      <c r="D301" s="24"/>
      <c r="E301" s="24" t="s">
        <v>126</v>
      </c>
      <c r="F301" s="24"/>
      <c r="G301" s="24"/>
      <c r="H301" s="24"/>
      <c r="I301" s="24"/>
      <c r="J301" s="24"/>
      <c r="K301" s="24"/>
      <c r="L301" s="24"/>
      <c r="M301" s="24"/>
      <c r="N301" s="24"/>
      <c r="O301" s="24"/>
      <c r="P301" s="24"/>
      <c r="Q301" s="24"/>
      <c r="R301" s="24"/>
      <c r="S301" s="24"/>
      <c r="T301" s="24"/>
      <c r="U301" s="24"/>
      <c r="V301" s="24"/>
      <c r="W301" s="24" t="s">
        <v>19</v>
      </c>
      <c r="X301" s="66"/>
      <c r="Y301" s="272"/>
      <c r="Z301" s="272"/>
      <c r="AA301" s="272"/>
      <c r="AB301" s="272"/>
      <c r="AC301" s="272"/>
      <c r="AD301" s="272"/>
      <c r="AE301" s="272"/>
      <c r="AF301" s="272"/>
      <c r="AG301" s="272"/>
      <c r="AH301" s="272"/>
      <c r="AI301" s="272"/>
      <c r="AJ301" s="272"/>
      <c r="AK301" s="272"/>
      <c r="AL301" s="66"/>
      <c r="AM301" s="24" t="s">
        <v>89</v>
      </c>
      <c r="AN301" s="24"/>
      <c r="AO301" s="66"/>
      <c r="AP301" s="272"/>
      <c r="AQ301" s="272"/>
      <c r="AR301" s="272"/>
      <c r="AS301" s="272"/>
      <c r="AT301" s="272"/>
      <c r="AU301" s="272"/>
      <c r="AV301" s="272"/>
      <c r="AW301" s="272"/>
      <c r="AX301" s="272"/>
      <c r="AY301" s="272"/>
      <c r="AZ301" s="272"/>
      <c r="BA301" s="272"/>
      <c r="BB301" s="272"/>
      <c r="BC301" s="66"/>
      <c r="BD301" s="24" t="s">
        <v>89</v>
      </c>
      <c r="BE301" s="24"/>
      <c r="BF301" s="66">
        <f>X301+AO301</f>
        <v>0</v>
      </c>
      <c r="BG301" s="271">
        <f>Y301+AP301</f>
        <v>0</v>
      </c>
      <c r="BH301" s="271"/>
      <c r="BI301" s="271"/>
      <c r="BJ301" s="271"/>
      <c r="BK301" s="271"/>
      <c r="BL301" s="271"/>
      <c r="BM301" s="271"/>
      <c r="BN301" s="271"/>
      <c r="BO301" s="271"/>
      <c r="BP301" s="271"/>
      <c r="BQ301" s="271"/>
      <c r="BR301" s="271"/>
      <c r="BS301" s="271"/>
      <c r="BT301" s="271"/>
      <c r="BU301" s="66"/>
      <c r="BV301" s="62" t="s">
        <v>60</v>
      </c>
      <c r="BW301" s="62"/>
      <c r="BX301" s="62"/>
      <c r="BY301" s="62"/>
      <c r="BZ301" s="62"/>
      <c r="CA301" s="24"/>
      <c r="CB301" s="215" t="s">
        <v>843</v>
      </c>
      <c r="CC301" s="215"/>
      <c r="CD301" s="5"/>
      <c r="CE301" s="5"/>
      <c r="CF301" s="5"/>
      <c r="CG301" s="5"/>
      <c r="CH301" s="5"/>
      <c r="CI301" s="191"/>
    </row>
    <row r="302" spans="1:87" s="2" customFormat="1" ht="15.95" customHeight="1">
      <c r="A302" s="157" t="s">
        <v>855</v>
      </c>
      <c r="B302" s="24"/>
      <c r="C302" s="24"/>
      <c r="D302" s="24"/>
      <c r="E302" s="24" t="s">
        <v>615</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67"/>
      <c r="BH302" s="67"/>
      <c r="BI302" s="67"/>
      <c r="BJ302" s="67"/>
      <c r="BK302" s="67"/>
      <c r="BL302" s="67"/>
      <c r="BM302" s="67"/>
      <c r="BN302" s="67"/>
      <c r="BO302" s="67"/>
      <c r="BP302" s="67"/>
      <c r="BQ302" s="67"/>
      <c r="BR302" s="67"/>
      <c r="BS302" s="67"/>
      <c r="BT302" s="67"/>
      <c r="BU302" s="66"/>
      <c r="BV302" s="62"/>
      <c r="BW302" s="62"/>
      <c r="BX302" s="62"/>
      <c r="BY302" s="62"/>
      <c r="BZ302" s="62"/>
      <c r="CA302" s="24"/>
      <c r="CB302" s="297" t="s">
        <v>1027</v>
      </c>
      <c r="CC302" s="118"/>
      <c r="CI302" s="156"/>
    </row>
    <row r="303" spans="1:87" s="2" customFormat="1" ht="17.100000000000001" customHeight="1">
      <c r="A303" s="157" t="s">
        <v>855</v>
      </c>
      <c r="B303" s="24"/>
      <c r="C303" s="24"/>
      <c r="D303" s="24"/>
      <c r="E303" s="24"/>
      <c r="F303" s="24"/>
      <c r="G303" s="24"/>
      <c r="H303" s="24"/>
      <c r="I303" s="24"/>
      <c r="J303" s="24"/>
      <c r="K303" s="24"/>
      <c r="L303" s="24"/>
      <c r="M303" s="24"/>
      <c r="N303" s="24"/>
      <c r="O303" s="24"/>
      <c r="P303" s="24"/>
      <c r="Q303" s="24"/>
      <c r="R303" s="24"/>
      <c r="S303" s="24"/>
      <c r="T303" s="24"/>
      <c r="U303" s="24"/>
      <c r="V303" s="24"/>
      <c r="W303" s="24" t="s">
        <v>19</v>
      </c>
      <c r="X303" s="66"/>
      <c r="Y303" s="272"/>
      <c r="Z303" s="272"/>
      <c r="AA303" s="272"/>
      <c r="AB303" s="272"/>
      <c r="AC303" s="272"/>
      <c r="AD303" s="272"/>
      <c r="AE303" s="272"/>
      <c r="AF303" s="272"/>
      <c r="AG303" s="272"/>
      <c r="AH303" s="272"/>
      <c r="AI303" s="272"/>
      <c r="AJ303" s="272"/>
      <c r="AK303" s="272"/>
      <c r="AL303" s="66"/>
      <c r="AM303" s="24" t="s">
        <v>89</v>
      </c>
      <c r="AN303" s="24"/>
      <c r="AO303" s="66"/>
      <c r="AP303" s="272"/>
      <c r="AQ303" s="272"/>
      <c r="AR303" s="272"/>
      <c r="AS303" s="272"/>
      <c r="AT303" s="272"/>
      <c r="AU303" s="272"/>
      <c r="AV303" s="272"/>
      <c r="AW303" s="272"/>
      <c r="AX303" s="272"/>
      <c r="AY303" s="272"/>
      <c r="AZ303" s="272"/>
      <c r="BA303" s="272"/>
      <c r="BB303" s="272"/>
      <c r="BC303" s="66"/>
      <c r="BD303" s="24" t="s">
        <v>89</v>
      </c>
      <c r="BE303" s="24"/>
      <c r="BF303" s="66">
        <f>X303+AO303</f>
        <v>0</v>
      </c>
      <c r="BG303" s="271">
        <f>Y303+AP303</f>
        <v>0</v>
      </c>
      <c r="BH303" s="271"/>
      <c r="BI303" s="271"/>
      <c r="BJ303" s="271"/>
      <c r="BK303" s="271"/>
      <c r="BL303" s="271"/>
      <c r="BM303" s="271"/>
      <c r="BN303" s="271"/>
      <c r="BO303" s="271"/>
      <c r="BP303" s="271"/>
      <c r="BQ303" s="271"/>
      <c r="BR303" s="271"/>
      <c r="BS303" s="271"/>
      <c r="BT303" s="271"/>
      <c r="BU303" s="66"/>
      <c r="BV303" s="62" t="s">
        <v>60</v>
      </c>
      <c r="BW303" s="24"/>
      <c r="BX303" s="24"/>
      <c r="BY303" s="24"/>
      <c r="BZ303" s="24"/>
      <c r="CA303" s="24"/>
      <c r="CB303" s="298"/>
      <c r="CC303" s="118" t="s">
        <v>1025</v>
      </c>
      <c r="CI303" s="156"/>
    </row>
    <row r="304" spans="1:87" s="2" customFormat="1" ht="15.95" customHeight="1">
      <c r="A304" s="157" t="s">
        <v>855</v>
      </c>
      <c r="B304" s="24"/>
      <c r="C304" s="24"/>
      <c r="D304" s="24"/>
      <c r="E304" s="24" t="s">
        <v>127</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66"/>
      <c r="BH304" s="66"/>
      <c r="BI304" s="66"/>
      <c r="BJ304" s="66"/>
      <c r="BK304" s="66"/>
      <c r="BL304" s="66"/>
      <c r="BM304" s="66"/>
      <c r="BN304" s="66"/>
      <c r="BO304" s="66"/>
      <c r="BP304" s="66"/>
      <c r="BQ304" s="66"/>
      <c r="BR304" s="66"/>
      <c r="BS304" s="66"/>
      <c r="BT304" s="66"/>
      <c r="BU304" s="66"/>
      <c r="BV304" s="62"/>
      <c r="BW304" s="24"/>
      <c r="BX304" s="24"/>
      <c r="BY304" s="24"/>
      <c r="BZ304" s="24"/>
      <c r="CA304" s="24"/>
      <c r="CB304" s="298"/>
      <c r="CC304" s="118"/>
      <c r="CI304" s="156"/>
    </row>
    <row r="305" spans="1:90" s="2" customFormat="1" ht="17.100000000000001" customHeight="1">
      <c r="A305" s="157" t="s">
        <v>855</v>
      </c>
      <c r="B305" s="24"/>
      <c r="C305" s="24"/>
      <c r="D305" s="24"/>
      <c r="E305" s="24"/>
      <c r="F305" s="24"/>
      <c r="G305" s="24"/>
      <c r="H305" s="24"/>
      <c r="I305" s="24"/>
      <c r="J305" s="24"/>
      <c r="K305" s="24"/>
      <c r="L305" s="24"/>
      <c r="M305" s="24"/>
      <c r="N305" s="24"/>
      <c r="O305" s="24"/>
      <c r="P305" s="24"/>
      <c r="Q305" s="24"/>
      <c r="R305" s="24"/>
      <c r="S305" s="24"/>
      <c r="T305" s="24"/>
      <c r="U305" s="24"/>
      <c r="V305" s="24"/>
      <c r="W305" s="24" t="s">
        <v>19</v>
      </c>
      <c r="X305" s="66"/>
      <c r="Y305" s="272"/>
      <c r="Z305" s="272"/>
      <c r="AA305" s="272"/>
      <c r="AB305" s="272"/>
      <c r="AC305" s="272"/>
      <c r="AD305" s="272"/>
      <c r="AE305" s="272"/>
      <c r="AF305" s="272"/>
      <c r="AG305" s="272"/>
      <c r="AH305" s="272"/>
      <c r="AI305" s="272"/>
      <c r="AJ305" s="272"/>
      <c r="AK305" s="272"/>
      <c r="AL305" s="66"/>
      <c r="AM305" s="24" t="s">
        <v>89</v>
      </c>
      <c r="AN305" s="24"/>
      <c r="AO305" s="66"/>
      <c r="AP305" s="272"/>
      <c r="AQ305" s="272"/>
      <c r="AR305" s="272"/>
      <c r="AS305" s="272"/>
      <c r="AT305" s="272"/>
      <c r="AU305" s="272"/>
      <c r="AV305" s="272"/>
      <c r="AW305" s="272"/>
      <c r="AX305" s="272"/>
      <c r="AY305" s="272"/>
      <c r="AZ305" s="272"/>
      <c r="BA305" s="272"/>
      <c r="BB305" s="272"/>
      <c r="BC305" s="66"/>
      <c r="BD305" s="24" t="s">
        <v>89</v>
      </c>
      <c r="BE305" s="24"/>
      <c r="BF305" s="66">
        <f>X305+AO305</f>
        <v>0</v>
      </c>
      <c r="BG305" s="271">
        <f>Y305+AP305</f>
        <v>0</v>
      </c>
      <c r="BH305" s="271"/>
      <c r="BI305" s="271"/>
      <c r="BJ305" s="271"/>
      <c r="BK305" s="271"/>
      <c r="BL305" s="271"/>
      <c r="BM305" s="271"/>
      <c r="BN305" s="271"/>
      <c r="BO305" s="271"/>
      <c r="BP305" s="271"/>
      <c r="BQ305" s="271"/>
      <c r="BR305" s="271"/>
      <c r="BS305" s="271"/>
      <c r="BT305" s="271"/>
      <c r="BU305" s="66"/>
      <c r="BV305" s="62" t="s">
        <v>60</v>
      </c>
      <c r="BW305" s="24"/>
      <c r="BX305" s="24"/>
      <c r="BY305" s="24"/>
      <c r="BZ305" s="24"/>
      <c r="CA305" s="24"/>
      <c r="CB305" s="298"/>
      <c r="CC305" s="118"/>
      <c r="CI305" s="156"/>
    </row>
    <row r="306" spans="1:90" s="2" customFormat="1" ht="15.95" customHeight="1">
      <c r="A306" s="157" t="s">
        <v>855</v>
      </c>
      <c r="B306" s="24"/>
      <c r="C306" s="24"/>
      <c r="D306" s="24"/>
      <c r="E306" s="24" t="s">
        <v>618</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98"/>
      <c r="CC306" s="118"/>
      <c r="CI306" s="156"/>
    </row>
    <row r="307" spans="1:90" s="2" customFormat="1" ht="17.100000000000001" customHeight="1">
      <c r="A307" s="157" t="s">
        <v>855</v>
      </c>
      <c r="B307" s="24"/>
      <c r="C307" s="24"/>
      <c r="D307" s="24"/>
      <c r="E307" s="24"/>
      <c r="F307" s="24"/>
      <c r="G307" s="24"/>
      <c r="H307" s="24"/>
      <c r="I307" s="24"/>
      <c r="J307" s="24"/>
      <c r="K307" s="24"/>
      <c r="L307" s="24"/>
      <c r="M307" s="24"/>
      <c r="N307" s="24"/>
      <c r="O307" s="24"/>
      <c r="P307" s="24"/>
      <c r="Q307" s="24"/>
      <c r="R307" s="24"/>
      <c r="S307" s="24"/>
      <c r="T307" s="24"/>
      <c r="U307" s="24"/>
      <c r="V307" s="24"/>
      <c r="W307" s="24" t="s">
        <v>19</v>
      </c>
      <c r="X307" s="66"/>
      <c r="Y307" s="272"/>
      <c r="Z307" s="272"/>
      <c r="AA307" s="272"/>
      <c r="AB307" s="272"/>
      <c r="AC307" s="272"/>
      <c r="AD307" s="272"/>
      <c r="AE307" s="272"/>
      <c r="AF307" s="272"/>
      <c r="AG307" s="272"/>
      <c r="AH307" s="272"/>
      <c r="AI307" s="272"/>
      <c r="AJ307" s="272"/>
      <c r="AK307" s="272"/>
      <c r="AL307" s="66"/>
      <c r="AM307" s="24" t="s">
        <v>89</v>
      </c>
      <c r="AN307" s="24"/>
      <c r="AO307" s="66"/>
      <c r="AP307" s="272"/>
      <c r="AQ307" s="272"/>
      <c r="AR307" s="272"/>
      <c r="AS307" s="272"/>
      <c r="AT307" s="272"/>
      <c r="AU307" s="272"/>
      <c r="AV307" s="272"/>
      <c r="AW307" s="272"/>
      <c r="AX307" s="272"/>
      <c r="AY307" s="272"/>
      <c r="AZ307" s="272"/>
      <c r="BA307" s="272"/>
      <c r="BB307" s="272"/>
      <c r="BC307" s="66"/>
      <c r="BD307" s="24" t="s">
        <v>89</v>
      </c>
      <c r="BE307" s="24"/>
      <c r="BF307" s="66">
        <f t="shared" ref="BF307:BF315" si="0">X307+AO307</f>
        <v>0</v>
      </c>
      <c r="BG307" s="271">
        <f>Y307+AP307</f>
        <v>0</v>
      </c>
      <c r="BH307" s="271"/>
      <c r="BI307" s="271"/>
      <c r="BJ307" s="271"/>
      <c r="BK307" s="271"/>
      <c r="BL307" s="271"/>
      <c r="BM307" s="271"/>
      <c r="BN307" s="271"/>
      <c r="BO307" s="271"/>
      <c r="BP307" s="271"/>
      <c r="BQ307" s="271"/>
      <c r="BR307" s="271"/>
      <c r="BS307" s="271"/>
      <c r="BT307" s="271"/>
      <c r="BU307" s="66"/>
      <c r="BV307" s="62" t="s">
        <v>60</v>
      </c>
      <c r="BW307" s="62"/>
      <c r="BX307" s="62"/>
      <c r="BY307" s="62"/>
      <c r="BZ307" s="62"/>
      <c r="CA307" s="24"/>
      <c r="CB307" s="298"/>
      <c r="CC307" s="118"/>
      <c r="CI307" s="156"/>
    </row>
    <row r="308" spans="1:90" s="2" customFormat="1" ht="4.1500000000000004" customHeight="1">
      <c r="A308" s="157"/>
      <c r="B308" s="24"/>
      <c r="C308" s="24"/>
      <c r="D308" s="24"/>
      <c r="E308" s="24"/>
      <c r="F308" s="24"/>
      <c r="G308" s="24"/>
      <c r="H308" s="24"/>
      <c r="I308" s="24"/>
      <c r="J308" s="24"/>
      <c r="K308" s="24"/>
      <c r="L308" s="24"/>
      <c r="M308" s="24"/>
      <c r="N308" s="24"/>
      <c r="O308" s="24"/>
      <c r="P308" s="24"/>
      <c r="Q308" s="24"/>
      <c r="R308" s="24"/>
      <c r="S308" s="24"/>
      <c r="T308" s="24"/>
      <c r="U308" s="24"/>
      <c r="V308" s="24"/>
      <c r="W308" s="24"/>
      <c r="X308" s="225"/>
      <c r="Y308" s="225"/>
      <c r="Z308" s="225"/>
      <c r="AA308" s="225"/>
      <c r="AB308" s="225"/>
      <c r="AC308" s="225"/>
      <c r="AD308" s="225"/>
      <c r="AE308" s="225"/>
      <c r="AF308" s="225"/>
      <c r="AG308" s="225"/>
      <c r="AH308" s="225"/>
      <c r="AI308" s="225"/>
      <c r="AJ308" s="225"/>
      <c r="AK308" s="225"/>
      <c r="AL308" s="225"/>
      <c r="AM308" s="24"/>
      <c r="AN308" s="24"/>
      <c r="AO308" s="225"/>
      <c r="AP308" s="225"/>
      <c r="AQ308" s="225"/>
      <c r="AR308" s="225"/>
      <c r="AS308" s="225"/>
      <c r="AT308" s="225"/>
      <c r="AU308" s="225"/>
      <c r="AV308" s="225"/>
      <c r="AW308" s="225"/>
      <c r="AX308" s="225"/>
      <c r="AY308" s="225"/>
      <c r="AZ308" s="225"/>
      <c r="BA308" s="225"/>
      <c r="BB308" s="225"/>
      <c r="BC308" s="225"/>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98"/>
      <c r="CC308" s="118"/>
      <c r="CE308" s="9"/>
      <c r="CF308" s="9"/>
      <c r="CG308" s="9"/>
      <c r="CH308" s="9"/>
      <c r="CI308" s="192"/>
      <c r="CJ308" s="9"/>
      <c r="CK308" s="9"/>
      <c r="CL308" s="9"/>
    </row>
    <row r="309" spans="1:90" s="2" customFormat="1" ht="17.100000000000001" customHeight="1">
      <c r="A309" s="157" t="s">
        <v>855</v>
      </c>
      <c r="B309" s="24"/>
      <c r="C309" s="24"/>
      <c r="D309" s="24"/>
      <c r="E309" s="24" t="s">
        <v>756</v>
      </c>
      <c r="F309" s="24"/>
      <c r="G309" s="24"/>
      <c r="H309" s="24"/>
      <c r="I309" s="24"/>
      <c r="J309" s="24"/>
      <c r="K309" s="24"/>
      <c r="L309" s="24"/>
      <c r="M309" s="24"/>
      <c r="N309" s="24"/>
      <c r="O309" s="24"/>
      <c r="P309" s="24"/>
      <c r="Q309" s="24"/>
      <c r="R309" s="24"/>
      <c r="S309" s="24"/>
      <c r="T309" s="24"/>
      <c r="U309" s="24"/>
      <c r="V309" s="24"/>
      <c r="W309" s="24" t="s">
        <v>19</v>
      </c>
      <c r="X309" s="66"/>
      <c r="Y309" s="272"/>
      <c r="Z309" s="272"/>
      <c r="AA309" s="272"/>
      <c r="AB309" s="272"/>
      <c r="AC309" s="272"/>
      <c r="AD309" s="272"/>
      <c r="AE309" s="272"/>
      <c r="AF309" s="272"/>
      <c r="AG309" s="272"/>
      <c r="AH309" s="272"/>
      <c r="AI309" s="272"/>
      <c r="AJ309" s="272"/>
      <c r="AK309" s="272"/>
      <c r="AL309" s="66"/>
      <c r="AM309" s="24" t="s">
        <v>89</v>
      </c>
      <c r="AN309" s="24"/>
      <c r="AO309" s="66"/>
      <c r="AP309" s="272"/>
      <c r="AQ309" s="272"/>
      <c r="AR309" s="272"/>
      <c r="AS309" s="272"/>
      <c r="AT309" s="272"/>
      <c r="AU309" s="272"/>
      <c r="AV309" s="272"/>
      <c r="AW309" s="272"/>
      <c r="AX309" s="272"/>
      <c r="AY309" s="272"/>
      <c r="AZ309" s="272"/>
      <c r="BA309" s="272"/>
      <c r="BB309" s="272"/>
      <c r="BC309" s="66"/>
      <c r="BD309" s="24" t="s">
        <v>89</v>
      </c>
      <c r="BE309" s="24"/>
      <c r="BF309" s="66">
        <f t="shared" si="0"/>
        <v>0</v>
      </c>
      <c r="BG309" s="271">
        <f>Y309+AP309</f>
        <v>0</v>
      </c>
      <c r="BH309" s="271"/>
      <c r="BI309" s="271"/>
      <c r="BJ309" s="271"/>
      <c r="BK309" s="271"/>
      <c r="BL309" s="271"/>
      <c r="BM309" s="271"/>
      <c r="BN309" s="271"/>
      <c r="BO309" s="271"/>
      <c r="BP309" s="271"/>
      <c r="BQ309" s="271"/>
      <c r="BR309" s="271"/>
      <c r="BS309" s="271"/>
      <c r="BT309" s="271"/>
      <c r="BU309" s="66"/>
      <c r="BV309" s="62" t="s">
        <v>60</v>
      </c>
      <c r="BW309" s="62"/>
      <c r="BX309" s="62"/>
      <c r="BY309" s="62"/>
      <c r="BZ309" s="62"/>
      <c r="CA309" s="24"/>
      <c r="CB309" s="298"/>
      <c r="CC309" s="118"/>
      <c r="CI309" s="156"/>
    </row>
    <row r="310" spans="1:90" s="2" customFormat="1" ht="4.1500000000000004" customHeight="1">
      <c r="A310" s="157"/>
      <c r="B310" s="24"/>
      <c r="C310" s="24"/>
      <c r="D310" s="24"/>
      <c r="E310" s="24"/>
      <c r="F310" s="24"/>
      <c r="G310" s="24"/>
      <c r="H310" s="24"/>
      <c r="I310" s="24"/>
      <c r="J310" s="24"/>
      <c r="K310" s="24"/>
      <c r="L310" s="24"/>
      <c r="M310" s="24"/>
      <c r="N310" s="24"/>
      <c r="O310" s="24"/>
      <c r="P310" s="24"/>
      <c r="Q310" s="24"/>
      <c r="R310" s="24"/>
      <c r="S310" s="24"/>
      <c r="T310" s="24"/>
      <c r="U310" s="24"/>
      <c r="V310" s="24"/>
      <c r="W310" s="24"/>
      <c r="X310" s="225"/>
      <c r="Y310" s="225"/>
      <c r="Z310" s="225"/>
      <c r="AA310" s="225"/>
      <c r="AB310" s="225"/>
      <c r="AC310" s="225"/>
      <c r="AD310" s="225"/>
      <c r="AE310" s="225"/>
      <c r="AF310" s="225"/>
      <c r="AG310" s="225"/>
      <c r="AH310" s="225"/>
      <c r="AI310" s="225"/>
      <c r="AJ310" s="225"/>
      <c r="AK310" s="225"/>
      <c r="AL310" s="225"/>
      <c r="AM310" s="24"/>
      <c r="AN310" s="24"/>
      <c r="AO310" s="225"/>
      <c r="AP310" s="225"/>
      <c r="AQ310" s="225"/>
      <c r="AR310" s="225"/>
      <c r="AS310" s="225"/>
      <c r="AT310" s="225"/>
      <c r="AU310" s="225"/>
      <c r="AV310" s="225"/>
      <c r="AW310" s="225"/>
      <c r="AX310" s="225"/>
      <c r="AY310" s="225"/>
      <c r="AZ310" s="225"/>
      <c r="BA310" s="225"/>
      <c r="BB310" s="225"/>
      <c r="BC310" s="225"/>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98"/>
      <c r="CC310" s="118"/>
      <c r="CE310" s="9"/>
      <c r="CF310" s="9"/>
      <c r="CG310" s="9"/>
      <c r="CH310" s="9"/>
      <c r="CI310" s="192"/>
      <c r="CJ310" s="9"/>
      <c r="CK310" s="9"/>
      <c r="CL310" s="9"/>
    </row>
    <row r="311" spans="1:90" s="2" customFormat="1" ht="17.100000000000001" customHeight="1">
      <c r="A311" s="157" t="s">
        <v>855</v>
      </c>
      <c r="B311" s="24"/>
      <c r="C311" s="24"/>
      <c r="D311" s="24"/>
      <c r="E311" s="24" t="s">
        <v>757</v>
      </c>
      <c r="F311" s="24"/>
      <c r="G311" s="24"/>
      <c r="H311" s="24"/>
      <c r="I311" s="24"/>
      <c r="J311" s="24"/>
      <c r="K311" s="24"/>
      <c r="L311" s="24"/>
      <c r="M311" s="24"/>
      <c r="N311" s="24"/>
      <c r="O311" s="24"/>
      <c r="P311" s="24"/>
      <c r="Q311" s="24"/>
      <c r="R311" s="24"/>
      <c r="S311" s="24"/>
      <c r="T311" s="24"/>
      <c r="U311" s="24"/>
      <c r="V311" s="24"/>
      <c r="W311" s="24" t="s">
        <v>19</v>
      </c>
      <c r="X311" s="66"/>
      <c r="Y311" s="272"/>
      <c r="Z311" s="272"/>
      <c r="AA311" s="272"/>
      <c r="AB311" s="272"/>
      <c r="AC311" s="272"/>
      <c r="AD311" s="272"/>
      <c r="AE311" s="272"/>
      <c r="AF311" s="272"/>
      <c r="AG311" s="272"/>
      <c r="AH311" s="272"/>
      <c r="AI311" s="272"/>
      <c r="AJ311" s="272"/>
      <c r="AK311" s="272"/>
      <c r="AL311" s="66"/>
      <c r="AM311" s="24" t="s">
        <v>89</v>
      </c>
      <c r="AN311" s="24"/>
      <c r="AO311" s="66"/>
      <c r="AP311" s="272"/>
      <c r="AQ311" s="272"/>
      <c r="AR311" s="272"/>
      <c r="AS311" s="272"/>
      <c r="AT311" s="272"/>
      <c r="AU311" s="272"/>
      <c r="AV311" s="272"/>
      <c r="AW311" s="272"/>
      <c r="AX311" s="272"/>
      <c r="AY311" s="272"/>
      <c r="AZ311" s="272"/>
      <c r="BA311" s="272"/>
      <c r="BB311" s="272"/>
      <c r="BC311" s="66"/>
      <c r="BD311" s="24" t="s">
        <v>89</v>
      </c>
      <c r="BE311" s="24"/>
      <c r="BF311" s="66">
        <f t="shared" si="0"/>
        <v>0</v>
      </c>
      <c r="BG311" s="271">
        <f>Y311+AP311</f>
        <v>0</v>
      </c>
      <c r="BH311" s="271"/>
      <c r="BI311" s="271"/>
      <c r="BJ311" s="271"/>
      <c r="BK311" s="271"/>
      <c r="BL311" s="271"/>
      <c r="BM311" s="271"/>
      <c r="BN311" s="271"/>
      <c r="BO311" s="271"/>
      <c r="BP311" s="271"/>
      <c r="BQ311" s="271"/>
      <c r="BR311" s="271"/>
      <c r="BS311" s="271"/>
      <c r="BT311" s="271"/>
      <c r="BU311" s="66"/>
      <c r="BV311" s="62" t="s">
        <v>60</v>
      </c>
      <c r="BW311" s="62"/>
      <c r="BX311" s="62"/>
      <c r="BY311" s="62"/>
      <c r="BZ311" s="62"/>
      <c r="CA311" s="24"/>
      <c r="CB311" s="298"/>
      <c r="CC311" s="216" t="s">
        <v>1021</v>
      </c>
      <c r="CE311" s="2">
        <f>shinsei_build_NOBE_MENSEKI_BILL_SHINSEI_TOTAL/5</f>
        <v>0</v>
      </c>
      <c r="CI311" s="156"/>
    </row>
    <row r="312" spans="1:90" s="2" customFormat="1" ht="4.1500000000000004" customHeight="1">
      <c r="A312" s="157"/>
      <c r="B312" s="24"/>
      <c r="C312" s="24"/>
      <c r="D312" s="24"/>
      <c r="E312" s="24"/>
      <c r="F312" s="24"/>
      <c r="G312" s="24"/>
      <c r="H312" s="24"/>
      <c r="I312" s="24"/>
      <c r="J312" s="24"/>
      <c r="K312" s="24"/>
      <c r="L312" s="24"/>
      <c r="M312" s="24"/>
      <c r="N312" s="24"/>
      <c r="O312" s="24"/>
      <c r="P312" s="24"/>
      <c r="Q312" s="24"/>
      <c r="R312" s="24"/>
      <c r="S312" s="24"/>
      <c r="T312" s="24"/>
      <c r="U312" s="24"/>
      <c r="V312" s="24"/>
      <c r="W312" s="24"/>
      <c r="X312" s="225"/>
      <c r="Y312" s="225"/>
      <c r="Z312" s="225"/>
      <c r="AA312" s="225"/>
      <c r="AB312" s="225"/>
      <c r="AC312" s="225"/>
      <c r="AD312" s="225"/>
      <c r="AE312" s="225"/>
      <c r="AF312" s="225"/>
      <c r="AG312" s="225"/>
      <c r="AH312" s="225"/>
      <c r="AI312" s="225"/>
      <c r="AJ312" s="225"/>
      <c r="AK312" s="225"/>
      <c r="AL312" s="225"/>
      <c r="AM312" s="24"/>
      <c r="AN312" s="24"/>
      <c r="AO312" s="225"/>
      <c r="AP312" s="225"/>
      <c r="AQ312" s="225"/>
      <c r="AR312" s="225"/>
      <c r="AS312" s="225"/>
      <c r="AT312" s="225"/>
      <c r="AU312" s="225"/>
      <c r="AV312" s="225"/>
      <c r="AW312" s="225"/>
      <c r="AX312" s="225"/>
      <c r="AY312" s="225"/>
      <c r="AZ312" s="225"/>
      <c r="BA312" s="225"/>
      <c r="BB312" s="225"/>
      <c r="BC312" s="225"/>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98"/>
      <c r="CC312" s="118"/>
      <c r="CE312" s="9"/>
      <c r="CF312" s="9"/>
      <c r="CG312" s="9"/>
      <c r="CH312" s="9"/>
      <c r="CI312" s="192"/>
      <c r="CJ312" s="9"/>
      <c r="CK312" s="9"/>
      <c r="CL312" s="9"/>
    </row>
    <row r="313" spans="1:90" s="2" customFormat="1" ht="17.100000000000001" customHeight="1">
      <c r="A313" s="157" t="s">
        <v>855</v>
      </c>
      <c r="B313" s="24"/>
      <c r="C313" s="24"/>
      <c r="D313" s="24"/>
      <c r="E313" s="24" t="s">
        <v>765</v>
      </c>
      <c r="F313" s="24"/>
      <c r="G313" s="24"/>
      <c r="H313" s="24"/>
      <c r="I313" s="24"/>
      <c r="J313" s="24"/>
      <c r="K313" s="24"/>
      <c r="L313" s="24"/>
      <c r="M313" s="24"/>
      <c r="N313" s="24"/>
      <c r="O313" s="24"/>
      <c r="P313" s="24"/>
      <c r="Q313" s="24"/>
      <c r="R313" s="24"/>
      <c r="S313" s="24"/>
      <c r="T313" s="24"/>
      <c r="U313" s="24"/>
      <c r="V313" s="24"/>
      <c r="W313" s="24" t="s">
        <v>19</v>
      </c>
      <c r="X313" s="66"/>
      <c r="Y313" s="272"/>
      <c r="Z313" s="272"/>
      <c r="AA313" s="272"/>
      <c r="AB313" s="272"/>
      <c r="AC313" s="272"/>
      <c r="AD313" s="272"/>
      <c r="AE313" s="272"/>
      <c r="AF313" s="272"/>
      <c r="AG313" s="272"/>
      <c r="AH313" s="272"/>
      <c r="AI313" s="272"/>
      <c r="AJ313" s="272"/>
      <c r="AK313" s="272"/>
      <c r="AL313" s="66"/>
      <c r="AM313" s="24" t="s">
        <v>89</v>
      </c>
      <c r="AN313" s="24"/>
      <c r="AO313" s="66"/>
      <c r="AP313" s="272"/>
      <c r="AQ313" s="272"/>
      <c r="AR313" s="272"/>
      <c r="AS313" s="272"/>
      <c r="AT313" s="272"/>
      <c r="AU313" s="272"/>
      <c r="AV313" s="272"/>
      <c r="AW313" s="272"/>
      <c r="AX313" s="272"/>
      <c r="AY313" s="272"/>
      <c r="AZ313" s="272"/>
      <c r="BA313" s="272"/>
      <c r="BB313" s="272"/>
      <c r="BC313" s="66"/>
      <c r="BD313" s="24" t="s">
        <v>89</v>
      </c>
      <c r="BE313" s="24"/>
      <c r="BF313" s="66">
        <f t="shared" ref="BF313" si="1">X313+AO313</f>
        <v>0</v>
      </c>
      <c r="BG313" s="271">
        <f>Y313+AP313</f>
        <v>0</v>
      </c>
      <c r="BH313" s="271"/>
      <c r="BI313" s="271"/>
      <c r="BJ313" s="271"/>
      <c r="BK313" s="271"/>
      <c r="BL313" s="271"/>
      <c r="BM313" s="271"/>
      <c r="BN313" s="271"/>
      <c r="BO313" s="271"/>
      <c r="BP313" s="271"/>
      <c r="BQ313" s="271"/>
      <c r="BR313" s="271"/>
      <c r="BS313" s="271"/>
      <c r="BT313" s="271"/>
      <c r="BU313" s="66"/>
      <c r="BV313" s="62" t="s">
        <v>60</v>
      </c>
      <c r="BW313" s="62"/>
      <c r="BX313" s="62"/>
      <c r="BY313" s="62"/>
      <c r="BZ313" s="62"/>
      <c r="CA313" s="24"/>
      <c r="CB313" s="298"/>
      <c r="CC313" s="216" t="s">
        <v>1022</v>
      </c>
      <c r="CE313" s="2">
        <f>shinsei_build_NOBE_MENSEKI_BILL_SHINSEI_TOTAL/50</f>
        <v>0</v>
      </c>
      <c r="CI313" s="156"/>
    </row>
    <row r="314" spans="1:90" s="2" customFormat="1" ht="4.1500000000000004" customHeight="1">
      <c r="A314" s="157"/>
      <c r="B314" s="24"/>
      <c r="C314" s="24"/>
      <c r="D314" s="24"/>
      <c r="E314" s="24"/>
      <c r="F314" s="24"/>
      <c r="G314" s="24"/>
      <c r="H314" s="24"/>
      <c r="I314" s="24"/>
      <c r="J314" s="24"/>
      <c r="K314" s="24"/>
      <c r="L314" s="24"/>
      <c r="M314" s="24"/>
      <c r="N314" s="24"/>
      <c r="O314" s="24"/>
      <c r="P314" s="24"/>
      <c r="Q314" s="24"/>
      <c r="R314" s="24"/>
      <c r="S314" s="24"/>
      <c r="T314" s="24"/>
      <c r="U314" s="24"/>
      <c r="V314" s="24"/>
      <c r="W314" s="24"/>
      <c r="X314" s="225"/>
      <c r="Y314" s="225"/>
      <c r="Z314" s="225"/>
      <c r="AA314" s="225"/>
      <c r="AB314" s="225"/>
      <c r="AC314" s="225"/>
      <c r="AD314" s="225"/>
      <c r="AE314" s="225"/>
      <c r="AF314" s="225"/>
      <c r="AG314" s="225"/>
      <c r="AH314" s="225"/>
      <c r="AI314" s="225"/>
      <c r="AJ314" s="225"/>
      <c r="AK314" s="225"/>
      <c r="AL314" s="225"/>
      <c r="AM314" s="24"/>
      <c r="AN314" s="24"/>
      <c r="AO314" s="225"/>
      <c r="AP314" s="225"/>
      <c r="AQ314" s="225"/>
      <c r="AR314" s="225"/>
      <c r="AS314" s="225"/>
      <c r="AT314" s="225"/>
      <c r="AU314" s="225"/>
      <c r="AV314" s="225"/>
      <c r="AW314" s="225"/>
      <c r="AX314" s="225"/>
      <c r="AY314" s="225"/>
      <c r="AZ314" s="225"/>
      <c r="BA314" s="225"/>
      <c r="BB314" s="225"/>
      <c r="BC314" s="225"/>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98"/>
      <c r="CC314" s="118"/>
      <c r="CE314" s="9"/>
      <c r="CF314" s="9"/>
      <c r="CG314" s="9"/>
      <c r="CH314" s="9"/>
      <c r="CI314" s="192"/>
      <c r="CJ314" s="9"/>
      <c r="CK314" s="9"/>
      <c r="CL314" s="9"/>
    </row>
    <row r="315" spans="1:90" s="2" customFormat="1" ht="17.100000000000001" customHeight="1">
      <c r="A315" s="157" t="s">
        <v>855</v>
      </c>
      <c r="B315" s="24"/>
      <c r="C315" s="24"/>
      <c r="D315" s="24"/>
      <c r="E315" s="24" t="s">
        <v>758</v>
      </c>
      <c r="F315" s="24"/>
      <c r="G315" s="24"/>
      <c r="H315" s="24"/>
      <c r="I315" s="24"/>
      <c r="J315" s="24"/>
      <c r="K315" s="24"/>
      <c r="L315" s="24"/>
      <c r="M315" s="24"/>
      <c r="N315" s="24"/>
      <c r="O315" s="24"/>
      <c r="P315" s="24"/>
      <c r="Q315" s="24"/>
      <c r="R315" s="24"/>
      <c r="S315" s="24"/>
      <c r="T315" s="24"/>
      <c r="U315" s="24"/>
      <c r="V315" s="24"/>
      <c r="W315" s="24" t="s">
        <v>19</v>
      </c>
      <c r="X315" s="66"/>
      <c r="Y315" s="272"/>
      <c r="Z315" s="272"/>
      <c r="AA315" s="272"/>
      <c r="AB315" s="272"/>
      <c r="AC315" s="272"/>
      <c r="AD315" s="272"/>
      <c r="AE315" s="272"/>
      <c r="AF315" s="272"/>
      <c r="AG315" s="272"/>
      <c r="AH315" s="272"/>
      <c r="AI315" s="272"/>
      <c r="AJ315" s="272"/>
      <c r="AK315" s="272"/>
      <c r="AL315" s="66"/>
      <c r="AM315" s="24" t="s">
        <v>89</v>
      </c>
      <c r="AN315" s="24"/>
      <c r="AO315" s="66"/>
      <c r="AP315" s="272"/>
      <c r="AQ315" s="272"/>
      <c r="AR315" s="272"/>
      <c r="AS315" s="272"/>
      <c r="AT315" s="272"/>
      <c r="AU315" s="272"/>
      <c r="AV315" s="272"/>
      <c r="AW315" s="272"/>
      <c r="AX315" s="272"/>
      <c r="AY315" s="272"/>
      <c r="AZ315" s="272"/>
      <c r="BA315" s="272"/>
      <c r="BB315" s="272"/>
      <c r="BC315" s="66"/>
      <c r="BD315" s="24" t="s">
        <v>89</v>
      </c>
      <c r="BE315" s="24"/>
      <c r="BF315" s="66">
        <f t="shared" si="0"/>
        <v>0</v>
      </c>
      <c r="BG315" s="271">
        <f>Y315+AP315</f>
        <v>0</v>
      </c>
      <c r="BH315" s="271"/>
      <c r="BI315" s="271"/>
      <c r="BJ315" s="271"/>
      <c r="BK315" s="271"/>
      <c r="BL315" s="271"/>
      <c r="BM315" s="271"/>
      <c r="BN315" s="271"/>
      <c r="BO315" s="271"/>
      <c r="BP315" s="271"/>
      <c r="BQ315" s="271"/>
      <c r="BR315" s="271"/>
      <c r="BS315" s="271"/>
      <c r="BT315" s="271"/>
      <c r="BU315" s="66"/>
      <c r="BV315" s="62" t="s">
        <v>60</v>
      </c>
      <c r="BW315" s="62"/>
      <c r="BX315" s="62"/>
      <c r="BY315" s="62"/>
      <c r="BZ315" s="62"/>
      <c r="CA315" s="24"/>
      <c r="CB315" s="298"/>
      <c r="CC315" s="216" t="s">
        <v>1022</v>
      </c>
      <c r="CE315" s="2">
        <f>shinsei_build_NOBE_MENSEKI_BILL_SHINSEI_TOTAL/50</f>
        <v>0</v>
      </c>
      <c r="CI315" s="156"/>
    </row>
    <row r="316" spans="1:90" s="2" customFormat="1" ht="15.95" customHeight="1">
      <c r="A316" s="157" t="s">
        <v>855</v>
      </c>
      <c r="B316" s="24"/>
      <c r="C316" s="24"/>
      <c r="D316" s="24"/>
      <c r="E316" s="24" t="s">
        <v>759</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62"/>
      <c r="BY316" s="62"/>
      <c r="BZ316" s="62"/>
      <c r="CA316" s="24"/>
      <c r="CB316" s="298"/>
      <c r="CC316" s="118"/>
      <c r="CI316" s="156"/>
    </row>
    <row r="317" spans="1:90" s="2" customFormat="1" ht="17.100000000000001" customHeight="1">
      <c r="A317" s="157" t="s">
        <v>855</v>
      </c>
      <c r="B317" s="24"/>
      <c r="C317" s="24"/>
      <c r="D317" s="24"/>
      <c r="E317" s="24"/>
      <c r="F317" s="24"/>
      <c r="G317" s="24"/>
      <c r="H317" s="24"/>
      <c r="I317" s="24"/>
      <c r="J317" s="24"/>
      <c r="K317" s="24"/>
      <c r="L317" s="24"/>
      <c r="M317" s="24"/>
      <c r="N317" s="24"/>
      <c r="O317" s="24"/>
      <c r="P317" s="24"/>
      <c r="Q317" s="24"/>
      <c r="R317" s="24"/>
      <c r="S317" s="24"/>
      <c r="T317" s="24"/>
      <c r="U317" s="24"/>
      <c r="V317" s="24"/>
      <c r="W317" s="24" t="s">
        <v>19</v>
      </c>
      <c r="X317" s="66"/>
      <c r="Y317" s="272"/>
      <c r="Z317" s="272"/>
      <c r="AA317" s="272"/>
      <c r="AB317" s="272"/>
      <c r="AC317" s="272"/>
      <c r="AD317" s="272"/>
      <c r="AE317" s="272"/>
      <c r="AF317" s="272"/>
      <c r="AG317" s="272"/>
      <c r="AH317" s="272"/>
      <c r="AI317" s="272"/>
      <c r="AJ317" s="272"/>
      <c r="AK317" s="272"/>
      <c r="AL317" s="66"/>
      <c r="AM317" s="24" t="s">
        <v>89</v>
      </c>
      <c r="AN317" s="24"/>
      <c r="AO317" s="66"/>
      <c r="AP317" s="272"/>
      <c r="AQ317" s="272"/>
      <c r="AR317" s="272"/>
      <c r="AS317" s="272"/>
      <c r="AT317" s="272"/>
      <c r="AU317" s="272"/>
      <c r="AV317" s="272"/>
      <c r="AW317" s="272"/>
      <c r="AX317" s="272"/>
      <c r="AY317" s="272"/>
      <c r="AZ317" s="272"/>
      <c r="BA317" s="272"/>
      <c r="BB317" s="272"/>
      <c r="BC317" s="66"/>
      <c r="BD317" s="24" t="s">
        <v>89</v>
      </c>
      <c r="BE317" s="24"/>
      <c r="BF317" s="66">
        <f t="shared" ref="BF317:BF325" si="2">X317+AO317</f>
        <v>0</v>
      </c>
      <c r="BG317" s="271">
        <f t="shared" ref="BG317:BG327" si="3">Y317+AP317</f>
        <v>0</v>
      </c>
      <c r="BH317" s="271"/>
      <c r="BI317" s="271"/>
      <c r="BJ317" s="271"/>
      <c r="BK317" s="271"/>
      <c r="BL317" s="271"/>
      <c r="BM317" s="271"/>
      <c r="BN317" s="271"/>
      <c r="BO317" s="271"/>
      <c r="BP317" s="271"/>
      <c r="BQ317" s="271"/>
      <c r="BR317" s="271"/>
      <c r="BS317" s="271"/>
      <c r="BT317" s="271"/>
      <c r="BU317" s="66"/>
      <c r="BV317" s="62" t="s">
        <v>60</v>
      </c>
      <c r="BW317" s="62"/>
      <c r="BX317" s="62"/>
      <c r="BY317" s="62"/>
      <c r="BZ317" s="62"/>
      <c r="CA317" s="24"/>
      <c r="CB317" s="298"/>
      <c r="CC317" s="216" t="s">
        <v>1023</v>
      </c>
      <c r="CE317" s="2">
        <f>shinsei_build_NOBE_MENSEKI_BILL_SHINSEI_TOTAL/100</f>
        <v>0</v>
      </c>
      <c r="CI317" s="156"/>
    </row>
    <row r="318" spans="1:90" s="2" customFormat="1" ht="4.1500000000000004" customHeight="1">
      <c r="A318" s="157"/>
      <c r="B318" s="24"/>
      <c r="C318" s="24"/>
      <c r="D318" s="24"/>
      <c r="E318" s="24"/>
      <c r="F318" s="24"/>
      <c r="G318" s="24"/>
      <c r="H318" s="24"/>
      <c r="I318" s="24"/>
      <c r="J318" s="24"/>
      <c r="K318" s="24"/>
      <c r="L318" s="24"/>
      <c r="M318" s="24"/>
      <c r="N318" s="24"/>
      <c r="O318" s="24"/>
      <c r="P318" s="24"/>
      <c r="Q318" s="24"/>
      <c r="R318" s="24"/>
      <c r="S318" s="24"/>
      <c r="T318" s="24"/>
      <c r="U318" s="24"/>
      <c r="V318" s="24"/>
      <c r="W318" s="24"/>
      <c r="X318" s="225"/>
      <c r="Y318" s="225"/>
      <c r="Z318" s="225"/>
      <c r="AA318" s="225"/>
      <c r="AB318" s="225"/>
      <c r="AC318" s="225"/>
      <c r="AD318" s="225"/>
      <c r="AE318" s="225"/>
      <c r="AF318" s="225"/>
      <c r="AG318" s="225"/>
      <c r="AH318" s="225"/>
      <c r="AI318" s="225"/>
      <c r="AJ318" s="225"/>
      <c r="AK318" s="225"/>
      <c r="AL318" s="225"/>
      <c r="AM318" s="24"/>
      <c r="AN318" s="24"/>
      <c r="AO318" s="225"/>
      <c r="AP318" s="225"/>
      <c r="AQ318" s="225"/>
      <c r="AR318" s="225"/>
      <c r="AS318" s="225"/>
      <c r="AT318" s="225"/>
      <c r="AU318" s="225"/>
      <c r="AV318" s="225"/>
      <c r="AW318" s="225"/>
      <c r="AX318" s="225"/>
      <c r="AY318" s="225"/>
      <c r="AZ318" s="225"/>
      <c r="BA318" s="225"/>
      <c r="BB318" s="225"/>
      <c r="BC318" s="225"/>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98"/>
      <c r="CC318" s="118"/>
      <c r="CE318" s="9"/>
      <c r="CF318" s="9"/>
      <c r="CG318" s="9"/>
      <c r="CH318" s="9"/>
      <c r="CI318" s="192"/>
      <c r="CJ318" s="9"/>
      <c r="CK318" s="9"/>
      <c r="CL318" s="9"/>
    </row>
    <row r="319" spans="1:90" s="2" customFormat="1" ht="17.100000000000001" customHeight="1">
      <c r="A319" s="157" t="s">
        <v>855</v>
      </c>
      <c r="B319" s="24"/>
      <c r="C319" s="24"/>
      <c r="D319" s="24"/>
      <c r="E319" s="24" t="s">
        <v>760</v>
      </c>
      <c r="F319" s="24"/>
      <c r="G319" s="24"/>
      <c r="H319" s="24"/>
      <c r="I319" s="24"/>
      <c r="J319" s="24"/>
      <c r="K319" s="24"/>
      <c r="L319" s="24"/>
      <c r="M319" s="24"/>
      <c r="N319" s="24"/>
      <c r="O319" s="24"/>
      <c r="P319" s="24"/>
      <c r="Q319" s="24"/>
      <c r="R319" s="24"/>
      <c r="S319" s="24"/>
      <c r="T319" s="24"/>
      <c r="U319" s="24"/>
      <c r="V319" s="24"/>
      <c r="W319" s="24" t="s">
        <v>19</v>
      </c>
      <c r="X319" s="66"/>
      <c r="Y319" s="272"/>
      <c r="Z319" s="272"/>
      <c r="AA319" s="272"/>
      <c r="AB319" s="272"/>
      <c r="AC319" s="272"/>
      <c r="AD319" s="272"/>
      <c r="AE319" s="272"/>
      <c r="AF319" s="272"/>
      <c r="AG319" s="272"/>
      <c r="AH319" s="272"/>
      <c r="AI319" s="272"/>
      <c r="AJ319" s="272"/>
      <c r="AK319" s="272"/>
      <c r="AL319" s="66"/>
      <c r="AM319" s="24" t="s">
        <v>89</v>
      </c>
      <c r="AN319" s="24"/>
      <c r="AO319" s="66"/>
      <c r="AP319" s="272"/>
      <c r="AQ319" s="272"/>
      <c r="AR319" s="272"/>
      <c r="AS319" s="272"/>
      <c r="AT319" s="272"/>
      <c r="AU319" s="272"/>
      <c r="AV319" s="272"/>
      <c r="AW319" s="272"/>
      <c r="AX319" s="272"/>
      <c r="AY319" s="272"/>
      <c r="AZ319" s="272"/>
      <c r="BA319" s="272"/>
      <c r="BB319" s="272"/>
      <c r="BC319" s="66"/>
      <c r="BD319" s="24" t="s">
        <v>89</v>
      </c>
      <c r="BE319" s="24"/>
      <c r="BF319" s="66">
        <f t="shared" si="2"/>
        <v>0</v>
      </c>
      <c r="BG319" s="271">
        <f>Y319+AP319</f>
        <v>0</v>
      </c>
      <c r="BH319" s="271"/>
      <c r="BI319" s="271"/>
      <c r="BJ319" s="271"/>
      <c r="BK319" s="271"/>
      <c r="BL319" s="271"/>
      <c r="BM319" s="271"/>
      <c r="BN319" s="271"/>
      <c r="BO319" s="271"/>
      <c r="BP319" s="271"/>
      <c r="BQ319" s="271"/>
      <c r="BR319" s="271"/>
      <c r="BS319" s="271"/>
      <c r="BT319" s="271"/>
      <c r="BU319" s="66"/>
      <c r="BV319" s="62" t="s">
        <v>60</v>
      </c>
      <c r="BW319" s="62"/>
      <c r="BX319" s="62"/>
      <c r="BY319" s="62"/>
      <c r="BZ319" s="62"/>
      <c r="CA319" s="24"/>
      <c r="CB319" s="298"/>
      <c r="CC319" s="216" t="s">
        <v>1023</v>
      </c>
      <c r="CE319" s="2">
        <f>shinsei_build_NOBE_MENSEKI_BILL_SHINSEI_TOTAL/100</f>
        <v>0</v>
      </c>
      <c r="CI319" s="156"/>
    </row>
    <row r="320" spans="1:90" s="2" customFormat="1" ht="4.1500000000000004" customHeight="1">
      <c r="A320" s="157"/>
      <c r="B320" s="24"/>
      <c r="C320" s="24"/>
      <c r="D320" s="24"/>
      <c r="E320" s="24"/>
      <c r="F320" s="24"/>
      <c r="G320" s="24"/>
      <c r="H320" s="24"/>
      <c r="I320" s="24"/>
      <c r="J320" s="24"/>
      <c r="K320" s="24"/>
      <c r="L320" s="24"/>
      <c r="M320" s="24"/>
      <c r="N320" s="24"/>
      <c r="O320" s="24"/>
      <c r="P320" s="24"/>
      <c r="Q320" s="24"/>
      <c r="R320" s="24"/>
      <c r="S320" s="24"/>
      <c r="T320" s="24"/>
      <c r="U320" s="24"/>
      <c r="V320" s="24"/>
      <c r="W320" s="24"/>
      <c r="X320" s="225"/>
      <c r="Y320" s="225"/>
      <c r="Z320" s="225"/>
      <c r="AA320" s="225"/>
      <c r="AB320" s="225"/>
      <c r="AC320" s="225"/>
      <c r="AD320" s="225"/>
      <c r="AE320" s="225"/>
      <c r="AF320" s="225"/>
      <c r="AG320" s="225"/>
      <c r="AH320" s="225"/>
      <c r="AI320" s="225"/>
      <c r="AJ320" s="225"/>
      <c r="AK320" s="225"/>
      <c r="AL320" s="225"/>
      <c r="AM320" s="24"/>
      <c r="AN320" s="24"/>
      <c r="AO320" s="225"/>
      <c r="AP320" s="225"/>
      <c r="AQ320" s="225"/>
      <c r="AR320" s="225"/>
      <c r="AS320" s="225"/>
      <c r="AT320" s="225"/>
      <c r="AU320" s="225"/>
      <c r="AV320" s="225"/>
      <c r="AW320" s="225"/>
      <c r="AX320" s="225"/>
      <c r="AY320" s="225"/>
      <c r="AZ320" s="225"/>
      <c r="BA320" s="225"/>
      <c r="BB320" s="225"/>
      <c r="BC320" s="225"/>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98"/>
      <c r="CC320" s="118"/>
      <c r="CE320" s="9"/>
      <c r="CF320" s="9"/>
      <c r="CG320" s="9"/>
      <c r="CH320" s="9"/>
      <c r="CI320" s="192"/>
      <c r="CJ320" s="9"/>
      <c r="CK320" s="9"/>
      <c r="CL320" s="9"/>
    </row>
    <row r="321" spans="1:90" s="2" customFormat="1" ht="15.95" customHeight="1">
      <c r="A321" s="157" t="s">
        <v>855</v>
      </c>
      <c r="B321" s="24"/>
      <c r="C321" s="24"/>
      <c r="D321" s="24"/>
      <c r="E321" s="24" t="s">
        <v>761</v>
      </c>
      <c r="F321" s="24"/>
      <c r="G321" s="24"/>
      <c r="H321" s="24"/>
      <c r="I321" s="24"/>
      <c r="J321" s="24"/>
      <c r="K321" s="24"/>
      <c r="L321" s="24"/>
      <c r="M321" s="24"/>
      <c r="N321" s="24"/>
      <c r="O321" s="24"/>
      <c r="P321" s="24"/>
      <c r="Q321" s="24"/>
      <c r="R321" s="24"/>
      <c r="S321" s="24"/>
      <c r="T321" s="24"/>
      <c r="U321" s="24"/>
      <c r="V321" s="24"/>
      <c r="W321" s="24" t="s">
        <v>19</v>
      </c>
      <c r="X321" s="66"/>
      <c r="Y321" s="272"/>
      <c r="Z321" s="272"/>
      <c r="AA321" s="272"/>
      <c r="AB321" s="272"/>
      <c r="AC321" s="272"/>
      <c r="AD321" s="272"/>
      <c r="AE321" s="272"/>
      <c r="AF321" s="272"/>
      <c r="AG321" s="272"/>
      <c r="AH321" s="272"/>
      <c r="AI321" s="272"/>
      <c r="AJ321" s="272"/>
      <c r="AK321" s="272"/>
      <c r="AL321" s="66"/>
      <c r="AM321" s="24" t="s">
        <v>89</v>
      </c>
      <c r="AN321" s="24"/>
      <c r="AO321" s="66"/>
      <c r="AP321" s="272"/>
      <c r="AQ321" s="272"/>
      <c r="AR321" s="272"/>
      <c r="AS321" s="272"/>
      <c r="AT321" s="272"/>
      <c r="AU321" s="272"/>
      <c r="AV321" s="272"/>
      <c r="AW321" s="272"/>
      <c r="AX321" s="272"/>
      <c r="AY321" s="272"/>
      <c r="AZ321" s="272"/>
      <c r="BA321" s="272"/>
      <c r="BB321" s="272"/>
      <c r="BC321" s="66"/>
      <c r="BD321" s="24" t="s">
        <v>89</v>
      </c>
      <c r="BE321" s="24"/>
      <c r="BF321" s="66">
        <f t="shared" si="2"/>
        <v>0</v>
      </c>
      <c r="BG321" s="271">
        <f t="shared" si="3"/>
        <v>0</v>
      </c>
      <c r="BH321" s="271"/>
      <c r="BI321" s="271"/>
      <c r="BJ321" s="271"/>
      <c r="BK321" s="271"/>
      <c r="BL321" s="271"/>
      <c r="BM321" s="271"/>
      <c r="BN321" s="271"/>
      <c r="BO321" s="271"/>
      <c r="BP321" s="271"/>
      <c r="BQ321" s="271"/>
      <c r="BR321" s="271"/>
      <c r="BS321" s="271"/>
      <c r="BT321" s="271"/>
      <c r="BU321" s="66"/>
      <c r="BV321" s="62" t="s">
        <v>60</v>
      </c>
      <c r="BW321" s="62"/>
      <c r="BX321" s="62"/>
      <c r="BY321" s="62"/>
      <c r="BZ321" s="62"/>
      <c r="CA321" s="24"/>
      <c r="CB321" s="298"/>
      <c r="CC321" s="216" t="s">
        <v>1023</v>
      </c>
      <c r="CE321" s="2">
        <f>shinsei_build_NOBE_MENSEKI_BILL_SHINSEI_TOTAL/100</f>
        <v>0</v>
      </c>
      <c r="CF321" s="9"/>
      <c r="CG321" s="9"/>
      <c r="CH321" s="9"/>
      <c r="CI321" s="192"/>
      <c r="CJ321" s="9"/>
      <c r="CK321" s="9"/>
      <c r="CL321" s="9"/>
    </row>
    <row r="322" spans="1:90" s="2" customFormat="1" ht="4.1500000000000004" customHeight="1">
      <c r="A322" s="157"/>
      <c r="B322" s="24"/>
      <c r="C322" s="24"/>
      <c r="D322" s="24"/>
      <c r="E322" s="24"/>
      <c r="F322" s="24"/>
      <c r="G322" s="24"/>
      <c r="H322" s="24"/>
      <c r="I322" s="24"/>
      <c r="J322" s="24"/>
      <c r="K322" s="24"/>
      <c r="L322" s="24"/>
      <c r="M322" s="24"/>
      <c r="N322" s="24"/>
      <c r="O322" s="24"/>
      <c r="P322" s="24"/>
      <c r="Q322" s="24"/>
      <c r="R322" s="24"/>
      <c r="S322" s="24"/>
      <c r="T322" s="24"/>
      <c r="U322" s="24"/>
      <c r="V322" s="24"/>
      <c r="W322" s="24"/>
      <c r="X322" s="225"/>
      <c r="Y322" s="225"/>
      <c r="Z322" s="225"/>
      <c r="AA322" s="225"/>
      <c r="AB322" s="225"/>
      <c r="AC322" s="225"/>
      <c r="AD322" s="225"/>
      <c r="AE322" s="225"/>
      <c r="AF322" s="225"/>
      <c r="AG322" s="225"/>
      <c r="AH322" s="225"/>
      <c r="AI322" s="225"/>
      <c r="AJ322" s="225"/>
      <c r="AK322" s="225"/>
      <c r="AL322" s="225"/>
      <c r="AM322" s="24"/>
      <c r="AN322" s="24"/>
      <c r="AO322" s="225"/>
      <c r="AP322" s="225"/>
      <c r="AQ322" s="225"/>
      <c r="AR322" s="225"/>
      <c r="AS322" s="225"/>
      <c r="AT322" s="225"/>
      <c r="AU322" s="225"/>
      <c r="AV322" s="225"/>
      <c r="AW322" s="225"/>
      <c r="AX322" s="225"/>
      <c r="AY322" s="225"/>
      <c r="AZ322" s="225"/>
      <c r="BA322" s="225"/>
      <c r="BB322" s="225"/>
      <c r="BC322" s="225"/>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98"/>
      <c r="CC322" s="118"/>
      <c r="CE322" s="9"/>
      <c r="CF322" s="9"/>
      <c r="CG322" s="9"/>
      <c r="CH322" s="9"/>
      <c r="CI322" s="192"/>
      <c r="CJ322" s="9"/>
      <c r="CK322" s="9"/>
      <c r="CL322" s="9"/>
    </row>
    <row r="323" spans="1:90" s="2" customFormat="1" ht="17.100000000000001" customHeight="1">
      <c r="A323" s="157" t="s">
        <v>855</v>
      </c>
      <c r="B323" s="24"/>
      <c r="C323" s="24"/>
      <c r="D323" s="24"/>
      <c r="E323" s="24" t="s">
        <v>768</v>
      </c>
      <c r="F323" s="24"/>
      <c r="G323" s="24"/>
      <c r="H323" s="24"/>
      <c r="I323" s="24"/>
      <c r="J323" s="24"/>
      <c r="K323" s="24"/>
      <c r="L323" s="24"/>
      <c r="M323" s="24"/>
      <c r="N323" s="24"/>
      <c r="O323" s="24"/>
      <c r="P323" s="24"/>
      <c r="Q323" s="24"/>
      <c r="R323" s="24"/>
      <c r="S323" s="24"/>
      <c r="T323" s="24"/>
      <c r="U323" s="24"/>
      <c r="V323" s="24"/>
      <c r="W323" s="24" t="s">
        <v>19</v>
      </c>
      <c r="X323" s="66"/>
      <c r="Y323" s="272"/>
      <c r="Z323" s="272"/>
      <c r="AA323" s="272"/>
      <c r="AB323" s="272"/>
      <c r="AC323" s="272"/>
      <c r="AD323" s="272"/>
      <c r="AE323" s="272"/>
      <c r="AF323" s="272"/>
      <c r="AG323" s="272"/>
      <c r="AH323" s="272"/>
      <c r="AI323" s="272"/>
      <c r="AJ323" s="272"/>
      <c r="AK323" s="272"/>
      <c r="AL323" s="66"/>
      <c r="AM323" s="24" t="s">
        <v>89</v>
      </c>
      <c r="AN323" s="24"/>
      <c r="AO323" s="66"/>
      <c r="AP323" s="272"/>
      <c r="AQ323" s="272"/>
      <c r="AR323" s="272"/>
      <c r="AS323" s="272"/>
      <c r="AT323" s="272"/>
      <c r="AU323" s="272"/>
      <c r="AV323" s="272"/>
      <c r="AW323" s="272"/>
      <c r="AX323" s="272"/>
      <c r="AY323" s="272"/>
      <c r="AZ323" s="272"/>
      <c r="BA323" s="272"/>
      <c r="BB323" s="272"/>
      <c r="BC323" s="66"/>
      <c r="BD323" s="24" t="s">
        <v>89</v>
      </c>
      <c r="BE323" s="24"/>
      <c r="BF323" s="66">
        <f>X323+AO323</f>
        <v>0</v>
      </c>
      <c r="BG323" s="271">
        <f t="shared" ref="BG323" si="4">Y323+AP323</f>
        <v>0</v>
      </c>
      <c r="BH323" s="271"/>
      <c r="BI323" s="271"/>
      <c r="BJ323" s="271"/>
      <c r="BK323" s="271"/>
      <c r="BL323" s="271"/>
      <c r="BM323" s="271"/>
      <c r="BN323" s="271"/>
      <c r="BO323" s="271"/>
      <c r="BP323" s="271"/>
      <c r="BQ323" s="271"/>
      <c r="BR323" s="271"/>
      <c r="BS323" s="271"/>
      <c r="BT323" s="271"/>
      <c r="BU323" s="66"/>
      <c r="BV323" s="62" t="s">
        <v>60</v>
      </c>
      <c r="BW323" s="62"/>
      <c r="BX323" s="62"/>
      <c r="BY323" s="62"/>
      <c r="BZ323" s="62"/>
      <c r="CA323" s="24"/>
      <c r="CB323" s="299"/>
      <c r="CC323" s="220"/>
      <c r="CD323" s="4"/>
      <c r="CE323" s="114"/>
      <c r="CF323" s="114"/>
      <c r="CG323" s="114"/>
      <c r="CH323" s="114"/>
      <c r="CI323" s="193"/>
      <c r="CJ323" s="9"/>
      <c r="CK323" s="9"/>
      <c r="CL323" s="9"/>
    </row>
    <row r="324" spans="1:90" s="2" customFormat="1" ht="4.1500000000000004" customHeight="1">
      <c r="A324" s="157"/>
      <c r="B324" s="24"/>
      <c r="C324" s="24"/>
      <c r="D324" s="24"/>
      <c r="E324" s="24"/>
      <c r="F324" s="24"/>
      <c r="G324" s="24"/>
      <c r="H324" s="24"/>
      <c r="I324" s="24"/>
      <c r="J324" s="24"/>
      <c r="K324" s="24"/>
      <c r="L324" s="24"/>
      <c r="M324" s="24"/>
      <c r="N324" s="24"/>
      <c r="O324" s="24"/>
      <c r="P324" s="24"/>
      <c r="Q324" s="24"/>
      <c r="R324" s="24"/>
      <c r="S324" s="24"/>
      <c r="T324" s="24"/>
      <c r="U324" s="24"/>
      <c r="V324" s="24"/>
      <c r="W324" s="24"/>
      <c r="X324" s="225"/>
      <c r="Y324" s="225"/>
      <c r="Z324" s="225"/>
      <c r="AA324" s="225"/>
      <c r="AB324" s="225"/>
      <c r="AC324" s="225"/>
      <c r="AD324" s="225"/>
      <c r="AE324" s="225"/>
      <c r="AF324" s="225"/>
      <c r="AG324" s="225"/>
      <c r="AH324" s="225"/>
      <c r="AI324" s="225"/>
      <c r="AJ324" s="225"/>
      <c r="AK324" s="225"/>
      <c r="AL324" s="225"/>
      <c r="AM324" s="24"/>
      <c r="AN324" s="24"/>
      <c r="AO324" s="225"/>
      <c r="AP324" s="225"/>
      <c r="AQ324" s="225"/>
      <c r="AR324" s="225"/>
      <c r="AS324" s="225"/>
      <c r="AT324" s="225"/>
      <c r="AU324" s="225"/>
      <c r="AV324" s="225"/>
      <c r="AW324" s="225"/>
      <c r="AX324" s="225"/>
      <c r="AY324" s="225"/>
      <c r="AZ324" s="225"/>
      <c r="BA324" s="225"/>
      <c r="BB324" s="225"/>
      <c r="BC324" s="225"/>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97" t="s">
        <v>883</v>
      </c>
      <c r="CC324" s="118"/>
      <c r="CE324" s="9"/>
      <c r="CF324" s="9"/>
      <c r="CG324" s="9"/>
      <c r="CH324" s="9"/>
      <c r="CI324" s="192"/>
      <c r="CJ324" s="9"/>
      <c r="CK324" s="9"/>
      <c r="CL324" s="9"/>
    </row>
    <row r="325" spans="1:90" s="2" customFormat="1" ht="17.100000000000001" customHeight="1">
      <c r="A325" s="157" t="s">
        <v>855</v>
      </c>
      <c r="B325" s="24"/>
      <c r="C325" s="24"/>
      <c r="D325" s="24"/>
      <c r="E325" s="24" t="s">
        <v>769</v>
      </c>
      <c r="F325" s="24"/>
      <c r="G325" s="24"/>
      <c r="H325" s="24"/>
      <c r="I325" s="24"/>
      <c r="J325" s="24"/>
      <c r="K325" s="24"/>
      <c r="L325" s="24"/>
      <c r="M325" s="24"/>
      <c r="N325" s="24"/>
      <c r="O325" s="24"/>
      <c r="P325" s="24"/>
      <c r="Q325" s="24"/>
      <c r="R325" s="24"/>
      <c r="S325" s="24"/>
      <c r="T325" s="24"/>
      <c r="U325" s="24"/>
      <c r="V325" s="24"/>
      <c r="W325" s="24" t="s">
        <v>19</v>
      </c>
      <c r="X325" s="66"/>
      <c r="Y325" s="272"/>
      <c r="Z325" s="272"/>
      <c r="AA325" s="272"/>
      <c r="AB325" s="272"/>
      <c r="AC325" s="272"/>
      <c r="AD325" s="272"/>
      <c r="AE325" s="272"/>
      <c r="AF325" s="272"/>
      <c r="AG325" s="272"/>
      <c r="AH325" s="272"/>
      <c r="AI325" s="272"/>
      <c r="AJ325" s="272"/>
      <c r="AK325" s="272"/>
      <c r="AL325" s="66"/>
      <c r="AM325" s="24" t="s">
        <v>89</v>
      </c>
      <c r="AN325" s="24"/>
      <c r="AO325" s="66"/>
      <c r="AP325" s="272"/>
      <c r="AQ325" s="272"/>
      <c r="AR325" s="272"/>
      <c r="AS325" s="272"/>
      <c r="AT325" s="272"/>
      <c r="AU325" s="272"/>
      <c r="AV325" s="272"/>
      <c r="AW325" s="272"/>
      <c r="AX325" s="272"/>
      <c r="AY325" s="272"/>
      <c r="AZ325" s="272"/>
      <c r="BA325" s="272"/>
      <c r="BB325" s="272"/>
      <c r="BC325" s="66"/>
      <c r="BD325" s="24" t="s">
        <v>89</v>
      </c>
      <c r="BE325" s="24"/>
      <c r="BF325" s="66">
        <f t="shared" si="2"/>
        <v>0</v>
      </c>
      <c r="BG325" s="271">
        <f t="shared" si="3"/>
        <v>0</v>
      </c>
      <c r="BH325" s="271"/>
      <c r="BI325" s="271"/>
      <c r="BJ325" s="271"/>
      <c r="BK325" s="271"/>
      <c r="BL325" s="271"/>
      <c r="BM325" s="271"/>
      <c r="BN325" s="271"/>
      <c r="BO325" s="271"/>
      <c r="BP325" s="271"/>
      <c r="BQ325" s="271"/>
      <c r="BR325" s="271"/>
      <c r="BS325" s="271"/>
      <c r="BT325" s="271"/>
      <c r="BU325" s="66"/>
      <c r="BV325" s="62" t="s">
        <v>60</v>
      </c>
      <c r="BW325" s="62"/>
      <c r="BX325" s="62"/>
      <c r="BY325" s="62"/>
      <c r="BZ325" s="62"/>
      <c r="CA325" s="24"/>
      <c r="CB325" s="298"/>
      <c r="CC325" s="118" t="s">
        <v>1024</v>
      </c>
      <c r="CE325" s="9"/>
      <c r="CF325" s="9"/>
      <c r="CG325" s="9"/>
      <c r="CH325" s="9"/>
      <c r="CI325" s="192"/>
      <c r="CJ325" s="9"/>
      <c r="CK325" s="9"/>
      <c r="CL325" s="9"/>
    </row>
    <row r="326" spans="1:90" s="2" customFormat="1" ht="4.1500000000000004" customHeight="1">
      <c r="A326" s="157"/>
      <c r="B326" s="24"/>
      <c r="C326" s="24"/>
      <c r="D326" s="24"/>
      <c r="E326" s="24"/>
      <c r="F326" s="24"/>
      <c r="G326" s="24"/>
      <c r="H326" s="24"/>
      <c r="I326" s="24"/>
      <c r="J326" s="24"/>
      <c r="K326" s="24"/>
      <c r="L326" s="24"/>
      <c r="M326" s="24"/>
      <c r="N326" s="24"/>
      <c r="O326" s="24"/>
      <c r="P326" s="24"/>
      <c r="Q326" s="24"/>
      <c r="R326" s="24"/>
      <c r="S326" s="24"/>
      <c r="T326" s="24"/>
      <c r="U326" s="24"/>
      <c r="V326" s="24"/>
      <c r="W326" s="24"/>
      <c r="X326" s="225"/>
      <c r="Y326" s="225"/>
      <c r="Z326" s="225"/>
      <c r="AA326" s="225"/>
      <c r="AB326" s="225"/>
      <c r="AC326" s="225"/>
      <c r="AD326" s="225"/>
      <c r="AE326" s="225"/>
      <c r="AF326" s="225"/>
      <c r="AG326" s="225"/>
      <c r="AH326" s="225"/>
      <c r="AI326" s="225"/>
      <c r="AJ326" s="225"/>
      <c r="AK326" s="225"/>
      <c r="AL326" s="225"/>
      <c r="AM326" s="24"/>
      <c r="AN326" s="24"/>
      <c r="AO326" s="225"/>
      <c r="AP326" s="225"/>
      <c r="AQ326" s="225"/>
      <c r="AR326" s="225"/>
      <c r="AS326" s="225"/>
      <c r="AT326" s="225"/>
      <c r="AU326" s="225"/>
      <c r="AV326" s="225"/>
      <c r="AW326" s="225"/>
      <c r="AX326" s="225"/>
      <c r="AY326" s="225"/>
      <c r="AZ326" s="225"/>
      <c r="BA326" s="225"/>
      <c r="BB326" s="225"/>
      <c r="BC326" s="225"/>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98"/>
      <c r="CC326" s="118"/>
      <c r="CE326" s="9"/>
      <c r="CF326" s="9"/>
      <c r="CG326" s="9"/>
      <c r="CH326" s="9"/>
      <c r="CI326" s="192"/>
      <c r="CJ326" s="9"/>
      <c r="CK326" s="9"/>
      <c r="CL326" s="9"/>
    </row>
    <row r="327" spans="1:90" s="2" customFormat="1" ht="17.100000000000001" customHeight="1">
      <c r="A327" s="157" t="s">
        <v>855</v>
      </c>
      <c r="B327" s="24"/>
      <c r="C327" s="24"/>
      <c r="D327" s="24"/>
      <c r="E327" s="24" t="s">
        <v>762</v>
      </c>
      <c r="F327" s="24"/>
      <c r="G327" s="24"/>
      <c r="H327" s="24"/>
      <c r="I327" s="24"/>
      <c r="J327" s="24"/>
      <c r="K327" s="24"/>
      <c r="L327" s="24"/>
      <c r="M327" s="24"/>
      <c r="N327" s="24"/>
      <c r="O327" s="24"/>
      <c r="P327" s="24"/>
      <c r="Q327" s="24"/>
      <c r="R327" s="24"/>
      <c r="S327" s="24"/>
      <c r="T327" s="24"/>
      <c r="U327" s="24"/>
      <c r="V327" s="24"/>
      <c r="W327" s="24" t="s">
        <v>19</v>
      </c>
      <c r="X327" s="66"/>
      <c r="Y327" s="272"/>
      <c r="Z327" s="272"/>
      <c r="AA327" s="272"/>
      <c r="AB327" s="272"/>
      <c r="AC327" s="272"/>
      <c r="AD327" s="272"/>
      <c r="AE327" s="272"/>
      <c r="AF327" s="272"/>
      <c r="AG327" s="272"/>
      <c r="AH327" s="272"/>
      <c r="AI327" s="272"/>
      <c r="AJ327" s="272"/>
      <c r="AK327" s="272"/>
      <c r="AL327" s="66"/>
      <c r="AM327" s="24" t="s">
        <v>89</v>
      </c>
      <c r="AN327" s="24"/>
      <c r="AO327" s="66"/>
      <c r="AP327" s="272"/>
      <c r="AQ327" s="272"/>
      <c r="AR327" s="272"/>
      <c r="AS327" s="272"/>
      <c r="AT327" s="272"/>
      <c r="AU327" s="272"/>
      <c r="AV327" s="272"/>
      <c r="AW327" s="272"/>
      <c r="AX327" s="272"/>
      <c r="AY327" s="272"/>
      <c r="AZ327" s="272"/>
      <c r="BA327" s="272"/>
      <c r="BB327" s="272"/>
      <c r="BC327" s="66"/>
      <c r="BD327" s="24" t="s">
        <v>89</v>
      </c>
      <c r="BE327" s="24"/>
      <c r="BF327" s="66">
        <f>X327+AO327</f>
        <v>0</v>
      </c>
      <c r="BG327" s="271">
        <f t="shared" si="3"/>
        <v>0</v>
      </c>
      <c r="BH327" s="271"/>
      <c r="BI327" s="271"/>
      <c r="BJ327" s="271"/>
      <c r="BK327" s="271"/>
      <c r="BL327" s="271"/>
      <c r="BM327" s="271"/>
      <c r="BN327" s="271"/>
      <c r="BO327" s="271"/>
      <c r="BP327" s="271"/>
      <c r="BQ327" s="271"/>
      <c r="BR327" s="271"/>
      <c r="BS327" s="271"/>
      <c r="BT327" s="271"/>
      <c r="BU327" s="66"/>
      <c r="BV327" s="62" t="s">
        <v>60</v>
      </c>
      <c r="BW327" s="62"/>
      <c r="BX327" s="62"/>
      <c r="BY327" s="62"/>
      <c r="BZ327" s="62"/>
      <c r="CA327" s="24"/>
      <c r="CB327" s="299"/>
      <c r="CC327" s="217" t="s">
        <v>1026</v>
      </c>
      <c r="CD327" s="4"/>
      <c r="CE327" s="114"/>
      <c r="CF327" s="114"/>
      <c r="CG327" s="114"/>
      <c r="CH327" s="114"/>
      <c r="CI327" s="193"/>
      <c r="CJ327" s="9"/>
      <c r="CK327" s="9"/>
      <c r="CL327" s="9"/>
    </row>
    <row r="328" spans="1:90" s="2" customFormat="1" ht="17.100000000000001" customHeight="1">
      <c r="A328" s="157" t="s">
        <v>855</v>
      </c>
      <c r="B328" s="24"/>
      <c r="C328" s="24"/>
      <c r="D328" s="24"/>
      <c r="E328" s="24" t="s">
        <v>763</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72">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72"/>
      <c r="BH328" s="272"/>
      <c r="BI328" s="272"/>
      <c r="BJ328" s="272"/>
      <c r="BK328" s="272"/>
      <c r="BL328" s="272"/>
      <c r="BM328" s="272"/>
      <c r="BN328" s="272"/>
      <c r="BO328" s="272"/>
      <c r="BP328" s="272"/>
      <c r="BQ328" s="272"/>
      <c r="BR328" s="272"/>
      <c r="BS328" s="272"/>
      <c r="BT328" s="272"/>
      <c r="BU328" s="66"/>
      <c r="BV328" s="62"/>
      <c r="BW328" s="62"/>
      <c r="BX328" s="62"/>
      <c r="BY328" s="62"/>
      <c r="BZ328" s="62"/>
      <c r="CA328" s="24"/>
      <c r="CB328" s="287" t="s">
        <v>846</v>
      </c>
      <c r="CC328" s="118" t="s">
        <v>1086</v>
      </c>
      <c r="CE328" s="9"/>
      <c r="CF328" s="9"/>
      <c r="CG328" s="9"/>
      <c r="CH328" s="9"/>
      <c r="CI328" s="192"/>
      <c r="CJ328" s="9"/>
      <c r="CK328" s="9"/>
      <c r="CL328" s="9"/>
    </row>
    <row r="329" spans="1:90" s="2" customFormat="1" ht="17.100000000000001" customHeight="1">
      <c r="A329" s="157" t="s">
        <v>855</v>
      </c>
      <c r="B329" s="24"/>
      <c r="C329" s="24"/>
      <c r="D329" s="24"/>
      <c r="E329" s="24" t="s">
        <v>764</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96" t="str">
        <f>IF(AC274,ROUNDUP(BF328/AC274,4),IF(AC275,ROUNDUP(BF328/AC275,4),""))</f>
        <v/>
      </c>
      <c r="BG329" s="296"/>
      <c r="BH329" s="296"/>
      <c r="BI329" s="296"/>
      <c r="BJ329" s="296"/>
      <c r="BK329" s="296"/>
      <c r="BL329" s="296"/>
      <c r="BM329" s="296"/>
      <c r="BN329" s="296"/>
      <c r="BO329" s="296"/>
      <c r="BP329" s="296"/>
      <c r="BQ329" s="296"/>
      <c r="BR329" s="296"/>
      <c r="BS329" s="296"/>
      <c r="BT329" s="296"/>
      <c r="BU329" s="24"/>
      <c r="BV329" s="24"/>
      <c r="BW329" s="24"/>
      <c r="BX329" s="24"/>
      <c r="BY329" s="24"/>
      <c r="BZ329" s="24"/>
      <c r="CA329" s="24"/>
      <c r="CB329" s="288"/>
      <c r="CC329" s="218" t="s">
        <v>1093</v>
      </c>
      <c r="CE329" s="9"/>
      <c r="CF329" s="9"/>
      <c r="CG329" s="9"/>
      <c r="CH329" s="9"/>
      <c r="CI329" s="192"/>
      <c r="CJ329" s="9"/>
      <c r="CK329" s="9"/>
      <c r="CL329" s="9"/>
    </row>
    <row r="330" spans="1:90" s="2" customFormat="1" ht="3.95" customHeight="1">
      <c r="A330" s="157" t="s">
        <v>855</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89"/>
      <c r="CC330" s="217"/>
      <c r="CD330" s="4"/>
      <c r="CE330" s="114"/>
      <c r="CF330" s="114"/>
      <c r="CG330" s="114"/>
      <c r="CH330" s="114"/>
      <c r="CI330" s="193"/>
      <c r="CJ330" s="9"/>
      <c r="CK330" s="9"/>
      <c r="CL330" s="9"/>
    </row>
    <row r="331" spans="1:90" s="12" customFormat="1" ht="3.95" customHeight="1">
      <c r="A331" s="157" t="s">
        <v>855</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21"/>
      <c r="CC331" s="116"/>
      <c r="CE331" s="9"/>
      <c r="CF331" s="9"/>
      <c r="CG331" s="9"/>
      <c r="CH331" s="9"/>
      <c r="CI331" s="192"/>
      <c r="CJ331" s="9"/>
      <c r="CK331" s="9"/>
      <c r="CL331" s="9"/>
    </row>
    <row r="332" spans="1:90" s="12" customFormat="1" ht="17.100000000000001" customHeight="1">
      <c r="A332" s="157" t="s">
        <v>855</v>
      </c>
      <c r="B332" s="24"/>
      <c r="C332" s="24" t="s">
        <v>128</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2"/>
      <c r="CC332" s="116"/>
      <c r="CE332" s="9"/>
      <c r="CF332" s="9"/>
      <c r="CG332" s="9"/>
      <c r="CH332" s="9"/>
      <c r="CI332" s="192"/>
      <c r="CJ332" s="9"/>
      <c r="CK332" s="9"/>
      <c r="CL332" s="9"/>
    </row>
    <row r="333" spans="1:90" s="2" customFormat="1" ht="15.95" customHeight="1">
      <c r="A333" s="157" t="s">
        <v>855</v>
      </c>
      <c r="B333" s="24"/>
      <c r="C333" s="24"/>
      <c r="D333" s="24"/>
      <c r="E333" s="24" t="s">
        <v>129</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95"/>
      <c r="AJ333" s="295"/>
      <c r="AK333" s="295"/>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3" t="s">
        <v>831</v>
      </c>
      <c r="CC333" s="118" t="s">
        <v>1087</v>
      </c>
      <c r="CE333" s="9"/>
      <c r="CF333" s="9"/>
      <c r="CG333" s="9"/>
      <c r="CH333" s="9"/>
      <c r="CI333" s="192"/>
      <c r="CJ333" s="9"/>
      <c r="CK333" s="9"/>
      <c r="CL333" s="9"/>
    </row>
    <row r="334" spans="1:90" s="2" customFormat="1" ht="17.100000000000001" customHeight="1">
      <c r="A334" s="157" t="s">
        <v>855</v>
      </c>
      <c r="B334" s="24"/>
      <c r="C334" s="24"/>
      <c r="D334" s="24"/>
      <c r="E334" s="24" t="s">
        <v>130</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95"/>
      <c r="AJ334" s="295"/>
      <c r="AK334" s="295"/>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3"/>
      <c r="CC334" s="118" t="s">
        <v>1172</v>
      </c>
      <c r="CE334" s="9"/>
      <c r="CF334" s="9"/>
      <c r="CG334" s="9"/>
      <c r="CH334" s="9"/>
      <c r="CI334" s="192"/>
      <c r="CJ334" s="9"/>
      <c r="CK334" s="9"/>
      <c r="CL334" s="9"/>
    </row>
    <row r="335" spans="1:90" s="2" customFormat="1" ht="3.95" customHeight="1">
      <c r="A335" s="157" t="s">
        <v>855</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4"/>
      <c r="CC335" s="220"/>
      <c r="CD335" s="4"/>
      <c r="CE335" s="114"/>
      <c r="CF335" s="114"/>
      <c r="CG335" s="114"/>
      <c r="CH335" s="114"/>
      <c r="CI335" s="193"/>
      <c r="CJ335" s="9"/>
      <c r="CK335" s="9"/>
      <c r="CL335" s="9"/>
    </row>
    <row r="336" spans="1:90" s="12" customFormat="1" ht="3.95" customHeight="1">
      <c r="A336" s="157" t="s">
        <v>855</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21"/>
      <c r="CC336" s="116"/>
      <c r="CE336" s="9"/>
      <c r="CF336" s="9"/>
      <c r="CG336" s="9"/>
      <c r="CH336" s="9"/>
      <c r="CI336" s="192"/>
      <c r="CJ336" s="9"/>
      <c r="CK336" s="9"/>
      <c r="CL336" s="9"/>
    </row>
    <row r="337" spans="1:90" s="12" customFormat="1" ht="17.100000000000001" customHeight="1">
      <c r="A337" s="157" t="s">
        <v>855</v>
      </c>
      <c r="B337" s="24"/>
      <c r="C337" s="24" t="s">
        <v>131</v>
      </c>
      <c r="D337" s="24"/>
      <c r="E337" s="24"/>
      <c r="F337" s="24"/>
      <c r="G337" s="24"/>
      <c r="H337" s="24"/>
      <c r="I337" s="24"/>
      <c r="J337" s="24"/>
      <c r="K337" s="24"/>
      <c r="L337" s="24"/>
      <c r="M337" s="24"/>
      <c r="N337" s="24"/>
      <c r="O337" s="24"/>
      <c r="P337" s="24"/>
      <c r="Q337" s="24"/>
      <c r="R337" s="24"/>
      <c r="S337" s="24"/>
      <c r="T337" s="24"/>
      <c r="U337" s="24"/>
      <c r="V337" s="24"/>
      <c r="W337" s="24" t="s">
        <v>621</v>
      </c>
      <c r="X337" s="24"/>
      <c r="Y337" s="24"/>
      <c r="Z337" s="24"/>
      <c r="AA337" s="24"/>
      <c r="AB337" s="24"/>
      <c r="AC337" s="24"/>
      <c r="AD337" s="24"/>
      <c r="AE337" s="24"/>
      <c r="AF337" s="24"/>
      <c r="AG337" s="24"/>
      <c r="AH337" s="24"/>
      <c r="AI337" s="24"/>
      <c r="AJ337" s="24"/>
      <c r="AK337" s="24"/>
      <c r="AL337" s="24"/>
      <c r="AM337" s="24" t="s">
        <v>132</v>
      </c>
      <c r="AN337" s="24"/>
      <c r="AO337" s="24"/>
      <c r="AP337" s="24"/>
      <c r="AQ337" s="24"/>
      <c r="AR337" s="24"/>
      <c r="AS337" s="24"/>
      <c r="AT337" s="24"/>
      <c r="AU337" s="24"/>
      <c r="AV337" s="24"/>
      <c r="AW337" s="24"/>
      <c r="AX337" s="24"/>
      <c r="AY337" s="24"/>
      <c r="AZ337" s="24"/>
      <c r="BA337" s="24"/>
      <c r="BB337" s="24"/>
      <c r="BC337" s="24"/>
      <c r="BD337" s="24" t="s">
        <v>60</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3" t="s">
        <v>807</v>
      </c>
      <c r="CC337" s="118" t="s">
        <v>832</v>
      </c>
      <c r="CE337" s="9"/>
      <c r="CF337" s="9"/>
      <c r="CG337" s="9"/>
      <c r="CH337" s="9"/>
      <c r="CI337" s="192"/>
      <c r="CJ337" s="9"/>
      <c r="CK337" s="9"/>
      <c r="CL337" s="9"/>
    </row>
    <row r="338" spans="1:90" s="2" customFormat="1" ht="15.95" customHeight="1">
      <c r="A338" s="157" t="s">
        <v>855</v>
      </c>
      <c r="B338" s="24"/>
      <c r="C338" s="24"/>
      <c r="D338" s="24"/>
      <c r="E338" s="24" t="s">
        <v>133</v>
      </c>
      <c r="F338" s="24"/>
      <c r="G338" s="24"/>
      <c r="H338" s="24"/>
      <c r="I338" s="24"/>
      <c r="J338" s="24"/>
      <c r="K338" s="24"/>
      <c r="L338" s="24"/>
      <c r="M338" s="24"/>
      <c r="N338" s="24"/>
      <c r="O338" s="24"/>
      <c r="P338" s="24"/>
      <c r="Q338" s="24"/>
      <c r="R338" s="24"/>
      <c r="S338" s="24"/>
      <c r="T338" s="24"/>
      <c r="U338" s="24"/>
      <c r="V338" s="24"/>
      <c r="W338" s="24" t="s">
        <v>19</v>
      </c>
      <c r="X338" s="273"/>
      <c r="Y338" s="273"/>
      <c r="Z338" s="273"/>
      <c r="AA338" s="273"/>
      <c r="AB338" s="273"/>
      <c r="AC338" s="273"/>
      <c r="AD338" s="273"/>
      <c r="AE338" s="273"/>
      <c r="AF338" s="273"/>
      <c r="AG338" s="273"/>
      <c r="AH338" s="273"/>
      <c r="AI338" s="273"/>
      <c r="AJ338" s="273"/>
      <c r="AK338" s="273"/>
      <c r="AL338" s="273"/>
      <c r="AM338" s="24" t="s">
        <v>89</v>
      </c>
      <c r="AN338" s="24"/>
      <c r="AO338" s="273"/>
      <c r="AP338" s="273"/>
      <c r="AQ338" s="273"/>
      <c r="AR338" s="273"/>
      <c r="AS338" s="273"/>
      <c r="AT338" s="273"/>
      <c r="AU338" s="273"/>
      <c r="AV338" s="273"/>
      <c r="AW338" s="273"/>
      <c r="AX338" s="273"/>
      <c r="AY338" s="273"/>
      <c r="AZ338" s="273"/>
      <c r="BA338" s="273"/>
      <c r="BB338" s="273"/>
      <c r="BC338" s="273"/>
      <c r="BD338" s="24" t="s">
        <v>60</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3" t="s">
        <v>831</v>
      </c>
      <c r="CC338" s="118" t="s">
        <v>847</v>
      </c>
      <c r="CE338" s="9"/>
      <c r="CF338" s="9"/>
      <c r="CG338" s="9"/>
      <c r="CH338" s="9"/>
      <c r="CI338" s="192"/>
      <c r="CJ338" s="9"/>
      <c r="CK338" s="9"/>
      <c r="CL338" s="9"/>
    </row>
    <row r="339" spans="1:90" s="2" customFormat="1" ht="4.1500000000000004" customHeight="1">
      <c r="A339" s="157"/>
      <c r="B339" s="24"/>
      <c r="C339" s="24"/>
      <c r="D339" s="24"/>
      <c r="E339" s="24"/>
      <c r="F339" s="24"/>
      <c r="G339" s="24"/>
      <c r="H339" s="24"/>
      <c r="I339" s="24"/>
      <c r="J339" s="24"/>
      <c r="K339" s="24"/>
      <c r="L339" s="24"/>
      <c r="M339" s="24"/>
      <c r="N339" s="24"/>
      <c r="O339" s="24"/>
      <c r="P339" s="24"/>
      <c r="Q339" s="24"/>
      <c r="R339" s="24"/>
      <c r="S339" s="24"/>
      <c r="T339" s="24"/>
      <c r="U339" s="24"/>
      <c r="V339" s="24"/>
      <c r="W339" s="24"/>
      <c r="X339" s="225"/>
      <c r="Y339" s="225"/>
      <c r="Z339" s="225"/>
      <c r="AA339" s="225"/>
      <c r="AB339" s="225"/>
      <c r="AC339" s="225"/>
      <c r="AD339" s="225"/>
      <c r="AE339" s="225"/>
      <c r="AF339" s="225"/>
      <c r="AG339" s="225"/>
      <c r="AH339" s="225"/>
      <c r="AI339" s="225"/>
      <c r="AJ339" s="225"/>
      <c r="AK339" s="225"/>
      <c r="AL339" s="225"/>
      <c r="AM339" s="24"/>
      <c r="AN339" s="24"/>
      <c r="AO339" s="225"/>
      <c r="AP339" s="225"/>
      <c r="AQ339" s="225"/>
      <c r="AR339" s="225"/>
      <c r="AS339" s="225"/>
      <c r="AT339" s="225"/>
      <c r="AU339" s="225"/>
      <c r="AV339" s="225"/>
      <c r="AW339" s="225"/>
      <c r="AX339" s="225"/>
      <c r="AY339" s="225"/>
      <c r="AZ339" s="225"/>
      <c r="BA339" s="225"/>
      <c r="BB339" s="225"/>
      <c r="BC339" s="225"/>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3"/>
      <c r="CC339" s="118"/>
      <c r="CE339" s="9"/>
      <c r="CF339" s="9"/>
      <c r="CG339" s="9"/>
      <c r="CH339" s="9"/>
      <c r="CI339" s="192"/>
      <c r="CJ339" s="9"/>
      <c r="CK339" s="9"/>
      <c r="CL339" s="9"/>
    </row>
    <row r="340" spans="1:90" s="2" customFormat="1" ht="17.100000000000001" customHeight="1">
      <c r="A340" s="157" t="s">
        <v>855</v>
      </c>
      <c r="B340" s="24"/>
      <c r="C340" s="24"/>
      <c r="D340" s="24"/>
      <c r="E340" s="24" t="s">
        <v>134</v>
      </c>
      <c r="F340" s="24"/>
      <c r="G340" s="24"/>
      <c r="H340" s="24"/>
      <c r="I340" s="24"/>
      <c r="J340" s="24"/>
      <c r="K340" s="24"/>
      <c r="L340" s="24"/>
      <c r="M340" s="24"/>
      <c r="N340" s="24"/>
      <c r="O340" s="24"/>
      <c r="P340" s="24"/>
      <c r="Q340" s="24"/>
      <c r="R340" s="24"/>
      <c r="S340" s="24"/>
      <c r="T340" s="24"/>
      <c r="U340" s="24"/>
      <c r="V340" s="24"/>
      <c r="W340" s="24" t="s">
        <v>19</v>
      </c>
      <c r="X340" s="274"/>
      <c r="Y340" s="274"/>
      <c r="Z340" s="274"/>
      <c r="AA340" s="274"/>
      <c r="AB340" s="274"/>
      <c r="AC340" s="274"/>
      <c r="AD340" s="274"/>
      <c r="AE340" s="274"/>
      <c r="AF340" s="274"/>
      <c r="AG340" s="274"/>
      <c r="AH340" s="274"/>
      <c r="AI340" s="274"/>
      <c r="AJ340" s="274"/>
      <c r="AK340" s="274"/>
      <c r="AL340" s="274"/>
      <c r="AM340" s="24" t="s">
        <v>89</v>
      </c>
      <c r="AN340" s="24"/>
      <c r="AO340" s="274"/>
      <c r="AP340" s="274"/>
      <c r="AQ340" s="274"/>
      <c r="AR340" s="274"/>
      <c r="AS340" s="274"/>
      <c r="AT340" s="274"/>
      <c r="AU340" s="274"/>
      <c r="AV340" s="274"/>
      <c r="AW340" s="274"/>
      <c r="AX340" s="274"/>
      <c r="AY340" s="274"/>
      <c r="AZ340" s="274"/>
      <c r="BA340" s="274"/>
      <c r="BB340" s="274"/>
      <c r="BC340" s="274"/>
      <c r="BD340" s="24" t="s">
        <v>60</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3"/>
      <c r="CC340" s="118"/>
      <c r="CE340" s="9"/>
      <c r="CF340" s="9"/>
      <c r="CG340" s="9"/>
      <c r="CH340" s="9"/>
      <c r="CI340" s="192"/>
      <c r="CJ340" s="9"/>
      <c r="CK340" s="9"/>
      <c r="CL340" s="9"/>
    </row>
    <row r="341" spans="1:90" s="2" customFormat="1" ht="4.1500000000000004" customHeight="1">
      <c r="A341" s="157"/>
      <c r="B341" s="24"/>
      <c r="C341" s="24"/>
      <c r="D341" s="24"/>
      <c r="E341" s="24"/>
      <c r="F341" s="24"/>
      <c r="G341" s="24"/>
      <c r="H341" s="24"/>
      <c r="I341" s="24"/>
      <c r="J341" s="24"/>
      <c r="K341" s="24"/>
      <c r="L341" s="24"/>
      <c r="M341" s="24"/>
      <c r="N341" s="24"/>
      <c r="O341" s="24"/>
      <c r="P341" s="24"/>
      <c r="Q341" s="24"/>
      <c r="R341" s="24"/>
      <c r="S341" s="24"/>
      <c r="T341" s="24"/>
      <c r="U341" s="24"/>
      <c r="V341" s="24"/>
      <c r="W341" s="24"/>
      <c r="X341" s="225"/>
      <c r="Y341" s="225"/>
      <c r="Z341" s="225"/>
      <c r="AA341" s="225"/>
      <c r="AB341" s="225"/>
      <c r="AC341" s="225"/>
      <c r="AD341" s="225"/>
      <c r="AE341" s="225"/>
      <c r="AF341" s="225"/>
      <c r="AG341" s="225"/>
      <c r="AH341" s="225"/>
      <c r="AI341" s="225"/>
      <c r="AJ341" s="225"/>
      <c r="AK341" s="225"/>
      <c r="AL341" s="225"/>
      <c r="AM341" s="24"/>
      <c r="AN341" s="24"/>
      <c r="AO341" s="225"/>
      <c r="AP341" s="225"/>
      <c r="AQ341" s="225"/>
      <c r="AR341" s="225"/>
      <c r="AS341" s="225"/>
      <c r="AT341" s="225"/>
      <c r="AU341" s="225"/>
      <c r="AV341" s="225"/>
      <c r="AW341" s="225"/>
      <c r="AX341" s="225"/>
      <c r="AY341" s="225"/>
      <c r="AZ341" s="225"/>
      <c r="BA341" s="225"/>
      <c r="BB341" s="225"/>
      <c r="BC341" s="225"/>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3"/>
      <c r="CC341" s="118"/>
      <c r="CE341" s="9"/>
      <c r="CF341" s="9"/>
      <c r="CG341" s="9"/>
      <c r="CH341" s="9"/>
      <c r="CI341" s="192"/>
      <c r="CJ341" s="9"/>
      <c r="CK341" s="9"/>
      <c r="CL341" s="9"/>
    </row>
    <row r="342" spans="1:90" s="2" customFormat="1" ht="4.1500000000000004" customHeight="1">
      <c r="A342" s="157"/>
      <c r="B342" s="24"/>
      <c r="C342" s="24"/>
      <c r="D342" s="24"/>
      <c r="E342" s="24"/>
      <c r="F342" s="24"/>
      <c r="G342" s="24"/>
      <c r="H342" s="24"/>
      <c r="I342" s="24"/>
      <c r="J342" s="24"/>
      <c r="K342" s="24"/>
      <c r="L342" s="24"/>
      <c r="M342" s="24"/>
      <c r="N342" s="24"/>
      <c r="O342" s="24"/>
      <c r="P342" s="24"/>
      <c r="Q342" s="24"/>
      <c r="R342" s="24"/>
      <c r="S342" s="24"/>
      <c r="T342" s="24"/>
      <c r="U342" s="24"/>
      <c r="V342" s="24"/>
      <c r="W342" s="24"/>
      <c r="X342" s="225"/>
      <c r="Y342" s="225"/>
      <c r="Z342" s="225"/>
      <c r="AA342" s="225"/>
      <c r="AB342" s="225"/>
      <c r="AC342" s="225"/>
      <c r="AD342" s="225"/>
      <c r="AE342" s="225"/>
      <c r="AF342" s="225"/>
      <c r="AG342" s="225"/>
      <c r="AH342" s="225"/>
      <c r="AI342" s="225"/>
      <c r="AJ342" s="225"/>
      <c r="AK342" s="225"/>
      <c r="AL342" s="225"/>
      <c r="AM342" s="24"/>
      <c r="AN342" s="24"/>
      <c r="AO342" s="225"/>
      <c r="AP342" s="225"/>
      <c r="AQ342" s="225"/>
      <c r="AR342" s="225"/>
      <c r="AS342" s="225"/>
      <c r="AT342" s="225"/>
      <c r="AU342" s="225"/>
      <c r="AV342" s="225"/>
      <c r="AW342" s="225"/>
      <c r="AX342" s="225"/>
      <c r="AY342" s="225"/>
      <c r="AZ342" s="225"/>
      <c r="BA342" s="225"/>
      <c r="BB342" s="225"/>
      <c r="BC342" s="225"/>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3"/>
      <c r="CC342" s="118"/>
      <c r="CE342" s="9"/>
      <c r="CF342" s="9"/>
      <c r="CG342" s="9"/>
      <c r="CH342" s="9"/>
      <c r="CI342" s="192"/>
      <c r="CJ342" s="9"/>
      <c r="CK342" s="9"/>
      <c r="CL342" s="9"/>
    </row>
    <row r="343" spans="1:90" s="2" customFormat="1" ht="17.100000000000001" customHeight="1">
      <c r="A343" s="157" t="s">
        <v>855</v>
      </c>
      <c r="B343" s="24"/>
      <c r="C343" s="24"/>
      <c r="D343" s="24"/>
      <c r="E343" s="24" t="s">
        <v>135</v>
      </c>
      <c r="F343" s="24"/>
      <c r="G343" s="24"/>
      <c r="H343" s="24"/>
      <c r="I343" s="24"/>
      <c r="J343" s="24"/>
      <c r="K343" s="24"/>
      <c r="L343" s="24"/>
      <c r="M343" s="24"/>
      <c r="N343" s="24"/>
      <c r="O343" s="24"/>
      <c r="P343" s="24"/>
      <c r="Q343" s="24"/>
      <c r="R343" s="24"/>
      <c r="S343" s="24"/>
      <c r="T343" s="24"/>
      <c r="U343" s="24"/>
      <c r="V343" s="24"/>
      <c r="W343" s="24" t="s">
        <v>19</v>
      </c>
      <c r="X343" s="274"/>
      <c r="Y343" s="274"/>
      <c r="Z343" s="274"/>
      <c r="AA343" s="274"/>
      <c r="AB343" s="274"/>
      <c r="AC343" s="274"/>
      <c r="AD343" s="274"/>
      <c r="AE343" s="274"/>
      <c r="AF343" s="274"/>
      <c r="AG343" s="274"/>
      <c r="AH343" s="274"/>
      <c r="AI343" s="274"/>
      <c r="AJ343" s="274"/>
      <c r="AK343" s="274"/>
      <c r="AL343" s="274"/>
      <c r="AM343" s="24" t="s">
        <v>89</v>
      </c>
      <c r="AN343" s="24"/>
      <c r="AO343" s="274"/>
      <c r="AP343" s="274"/>
      <c r="AQ343" s="274"/>
      <c r="AR343" s="274"/>
      <c r="AS343" s="274"/>
      <c r="AT343" s="274"/>
      <c r="AU343" s="274"/>
      <c r="AV343" s="274"/>
      <c r="AW343" s="274"/>
      <c r="AX343" s="274"/>
      <c r="AY343" s="274"/>
      <c r="AZ343" s="274"/>
      <c r="BA343" s="274"/>
      <c r="BB343" s="274"/>
      <c r="BC343" s="274"/>
      <c r="BD343" s="24" t="s">
        <v>60</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3" t="s">
        <v>807</v>
      </c>
      <c r="CC343" s="118" t="s">
        <v>1181</v>
      </c>
      <c r="CE343" s="9"/>
      <c r="CF343" s="9"/>
      <c r="CG343" s="9"/>
      <c r="CH343" s="9"/>
      <c r="CI343" s="192"/>
      <c r="CJ343" s="9"/>
      <c r="CK343" s="9"/>
      <c r="CL343" s="9"/>
    </row>
    <row r="344" spans="1:90" s="2" customFormat="1" ht="4.1500000000000004" customHeight="1">
      <c r="A344" s="157"/>
      <c r="B344" s="24"/>
      <c r="C344" s="24"/>
      <c r="D344" s="24"/>
      <c r="E344" s="24"/>
      <c r="F344" s="24"/>
      <c r="G344" s="24"/>
      <c r="H344" s="24"/>
      <c r="I344" s="24"/>
      <c r="J344" s="24"/>
      <c r="K344" s="24"/>
      <c r="L344" s="24"/>
      <c r="M344" s="24"/>
      <c r="N344" s="24"/>
      <c r="O344" s="24"/>
      <c r="P344" s="24"/>
      <c r="Q344" s="24"/>
      <c r="R344" s="24"/>
      <c r="S344" s="24"/>
      <c r="T344" s="24"/>
      <c r="U344" s="24"/>
      <c r="V344" s="24"/>
      <c r="W344" s="24"/>
      <c r="X344" s="225"/>
      <c r="Y344" s="225"/>
      <c r="Z344" s="225"/>
      <c r="AA344" s="225"/>
      <c r="AB344" s="225"/>
      <c r="AC344" s="225"/>
      <c r="AD344" s="225"/>
      <c r="AE344" s="225"/>
      <c r="AF344" s="225"/>
      <c r="AG344" s="225"/>
      <c r="AH344" s="225"/>
      <c r="AI344" s="225"/>
      <c r="AJ344" s="225"/>
      <c r="AK344" s="225"/>
      <c r="AL344" s="225"/>
      <c r="AM344" s="24"/>
      <c r="AN344" s="24"/>
      <c r="AO344" s="225"/>
      <c r="AP344" s="225"/>
      <c r="AQ344" s="225"/>
      <c r="AR344" s="225"/>
      <c r="AS344" s="225"/>
      <c r="AT344" s="225"/>
      <c r="AU344" s="225"/>
      <c r="AV344" s="225"/>
      <c r="AW344" s="225"/>
      <c r="AX344" s="225"/>
      <c r="AY344" s="225"/>
      <c r="AZ344" s="225"/>
      <c r="BA344" s="225"/>
      <c r="BB344" s="225"/>
      <c r="BC344" s="225"/>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3"/>
      <c r="CC344" s="118"/>
      <c r="CE344" s="9"/>
      <c r="CF344" s="9"/>
      <c r="CG344" s="9"/>
      <c r="CH344" s="9"/>
      <c r="CI344" s="192"/>
      <c r="CJ344" s="9"/>
      <c r="CK344" s="9"/>
      <c r="CL344" s="9"/>
    </row>
    <row r="345" spans="1:90" s="2" customFormat="1" ht="17.100000000000001" customHeight="1">
      <c r="A345" s="157" t="s">
        <v>855</v>
      </c>
      <c r="B345" s="24"/>
      <c r="C345" s="24"/>
      <c r="D345" s="24"/>
      <c r="E345" s="24" t="s">
        <v>136</v>
      </c>
      <c r="F345" s="24"/>
      <c r="G345" s="24"/>
      <c r="H345" s="24"/>
      <c r="I345" s="24"/>
      <c r="J345" s="24"/>
      <c r="K345" s="24"/>
      <c r="L345" s="24"/>
      <c r="M345" s="24"/>
      <c r="N345" s="24"/>
      <c r="O345" s="24"/>
      <c r="P345" s="24"/>
      <c r="Q345" s="24"/>
      <c r="R345" s="262" t="s">
        <v>931</v>
      </c>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4" t="s">
        <v>933</v>
      </c>
      <c r="AQ345" s="24"/>
      <c r="AR345" s="24"/>
      <c r="AS345" s="24"/>
      <c r="AT345" s="24"/>
      <c r="AU345" s="262"/>
      <c r="AV345" s="262"/>
      <c r="AW345" s="262"/>
      <c r="AX345" s="262"/>
      <c r="AY345" s="262"/>
      <c r="AZ345" s="262"/>
      <c r="BA345" s="262"/>
      <c r="BB345" s="262"/>
      <c r="BC345" s="262"/>
      <c r="BD345" s="262"/>
      <c r="BE345" s="262"/>
      <c r="BF345" s="262"/>
      <c r="BG345" s="262"/>
      <c r="BH345" s="262"/>
      <c r="BI345" s="262"/>
      <c r="BJ345" s="262"/>
      <c r="BK345" s="262"/>
      <c r="BL345" s="262"/>
      <c r="BM345" s="262"/>
      <c r="BN345" s="262"/>
      <c r="BO345" s="262"/>
      <c r="BP345" s="262"/>
      <c r="BQ345" s="24"/>
      <c r="BR345" s="24"/>
      <c r="BS345" s="24"/>
      <c r="BT345" s="24"/>
      <c r="BU345" s="24"/>
      <c r="BV345" s="24"/>
      <c r="BW345" s="24"/>
      <c r="BX345" s="24"/>
      <c r="BY345" s="24"/>
      <c r="BZ345" s="24"/>
      <c r="CA345" s="24"/>
      <c r="CB345" s="123" t="s">
        <v>807</v>
      </c>
      <c r="CC345" s="118" t="s">
        <v>1180</v>
      </c>
      <c r="CE345" s="9"/>
      <c r="CF345" s="9"/>
      <c r="CG345" s="9"/>
      <c r="CH345" s="9"/>
      <c r="CI345" s="192"/>
      <c r="CJ345" s="9"/>
      <c r="CK345" s="9"/>
      <c r="CL345" s="9"/>
    </row>
    <row r="346" spans="1:90" s="2" customFormat="1" ht="4.1500000000000004" customHeight="1">
      <c r="A346" s="157"/>
      <c r="B346" s="24"/>
      <c r="C346" s="24"/>
      <c r="D346" s="24"/>
      <c r="E346" s="24"/>
      <c r="F346" s="24"/>
      <c r="G346" s="24"/>
      <c r="H346" s="24"/>
      <c r="I346" s="24"/>
      <c r="J346" s="24"/>
      <c r="K346" s="24"/>
      <c r="L346" s="24"/>
      <c r="M346" s="24"/>
      <c r="N346" s="24"/>
      <c r="O346" s="24"/>
      <c r="P346" s="24"/>
      <c r="Q346" s="24"/>
      <c r="R346" s="24"/>
      <c r="S346" s="24"/>
      <c r="T346" s="24"/>
      <c r="U346" s="24"/>
      <c r="V346" s="24"/>
      <c r="W346" s="24"/>
      <c r="X346" s="225"/>
      <c r="Y346" s="225"/>
      <c r="Z346" s="225"/>
      <c r="AA346" s="225"/>
      <c r="AB346" s="225"/>
      <c r="AC346" s="225"/>
      <c r="AD346" s="225"/>
      <c r="AE346" s="225"/>
      <c r="AF346" s="225"/>
      <c r="AG346" s="225"/>
      <c r="AH346" s="225"/>
      <c r="AI346" s="225"/>
      <c r="AJ346" s="225"/>
      <c r="AK346" s="225"/>
      <c r="AL346" s="225"/>
      <c r="AM346" s="24"/>
      <c r="AN346" s="24"/>
      <c r="AO346" s="225"/>
      <c r="AP346" s="225"/>
      <c r="AQ346" s="225"/>
      <c r="AR346" s="225"/>
      <c r="AS346" s="225"/>
      <c r="AT346" s="225"/>
      <c r="AU346" s="225"/>
      <c r="AV346" s="225"/>
      <c r="AW346" s="225"/>
      <c r="AX346" s="225"/>
      <c r="AY346" s="225"/>
      <c r="AZ346" s="225"/>
      <c r="BA346" s="225"/>
      <c r="BB346" s="225"/>
      <c r="BC346" s="225"/>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3"/>
      <c r="CC346" s="118"/>
      <c r="CE346" s="9"/>
      <c r="CF346" s="9"/>
      <c r="CG346" s="9"/>
      <c r="CH346" s="9"/>
      <c r="CI346" s="192"/>
      <c r="CJ346" s="9"/>
      <c r="CK346" s="9"/>
      <c r="CL346" s="9"/>
    </row>
    <row r="347" spans="1:90" s="2" customFormat="1" ht="17.100000000000001" customHeight="1">
      <c r="A347" s="157" t="s">
        <v>855</v>
      </c>
      <c r="B347" s="24"/>
      <c r="C347" s="24"/>
      <c r="D347" s="24"/>
      <c r="E347" s="24" t="s">
        <v>138</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67" t="s">
        <v>37</v>
      </c>
      <c r="AW347" s="267"/>
      <c r="AX347" s="24"/>
      <c r="AY347" s="24" t="s">
        <v>139</v>
      </c>
      <c r="AZ347" s="24"/>
      <c r="BA347" s="24"/>
      <c r="BB347" s="24"/>
      <c r="BC347" s="24"/>
      <c r="BD347" s="267" t="s">
        <v>37</v>
      </c>
      <c r="BE347" s="267"/>
      <c r="BF347" s="24"/>
      <c r="BG347" s="24" t="s">
        <v>140</v>
      </c>
      <c r="BH347" s="24"/>
      <c r="BI347" s="24"/>
      <c r="BJ347" s="24"/>
      <c r="BK347" s="24"/>
      <c r="BL347" s="24"/>
      <c r="BM347" s="24"/>
      <c r="BN347" s="24"/>
      <c r="BO347" s="24"/>
      <c r="BP347" s="24"/>
      <c r="BQ347" s="24"/>
      <c r="BR347" s="24"/>
      <c r="BS347" s="24"/>
      <c r="BT347" s="24"/>
      <c r="BU347" s="24"/>
      <c r="BV347" s="24"/>
      <c r="BW347" s="24"/>
      <c r="BX347" s="24"/>
      <c r="BY347" s="24"/>
      <c r="BZ347" s="24"/>
      <c r="CA347" s="24"/>
      <c r="CB347" s="123" t="s">
        <v>807</v>
      </c>
      <c r="CC347" s="118" t="s">
        <v>874</v>
      </c>
      <c r="CE347" s="9"/>
      <c r="CF347" s="9"/>
      <c r="CG347" s="9"/>
      <c r="CH347" s="9"/>
      <c r="CI347" s="192"/>
      <c r="CJ347" s="9"/>
      <c r="CK347" s="9"/>
      <c r="CL347" s="9"/>
    </row>
    <row r="348" spans="1:90" s="2" customFormat="1" ht="17.100000000000001" customHeight="1">
      <c r="A348" s="157" t="s">
        <v>855</v>
      </c>
      <c r="B348" s="24"/>
      <c r="C348" s="24"/>
      <c r="D348" s="24"/>
      <c r="E348" s="24" t="s">
        <v>141</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3"/>
      <c r="CC348" s="118"/>
      <c r="CI348" s="156"/>
    </row>
    <row r="349" spans="1:90" s="2" customFormat="1" ht="17.100000000000001" customHeight="1">
      <c r="A349" s="157" t="s">
        <v>855</v>
      </c>
      <c r="B349" s="24"/>
      <c r="C349" s="24"/>
      <c r="D349" s="24"/>
      <c r="E349" s="24"/>
      <c r="F349" s="24"/>
      <c r="G349" s="24"/>
      <c r="H349" s="24"/>
      <c r="I349" s="24"/>
      <c r="J349" s="24"/>
      <c r="K349" s="24"/>
      <c r="L349" s="24"/>
      <c r="M349" s="24"/>
      <c r="N349" s="267" t="s">
        <v>37</v>
      </c>
      <c r="O349" s="267"/>
      <c r="P349" s="24"/>
      <c r="Q349" s="24" t="s">
        <v>142</v>
      </c>
      <c r="R349" s="24"/>
      <c r="S349" s="24"/>
      <c r="T349" s="24"/>
      <c r="U349" s="24"/>
      <c r="V349" s="24"/>
      <c r="W349" s="24"/>
      <c r="X349" s="24"/>
      <c r="Y349" s="24"/>
      <c r="Z349" s="24"/>
      <c r="AA349" s="24"/>
      <c r="AB349" s="24"/>
      <c r="AC349" s="24"/>
      <c r="AD349" s="24"/>
      <c r="AE349" s="24"/>
      <c r="AF349" s="24"/>
      <c r="AG349" s="267" t="s">
        <v>37</v>
      </c>
      <c r="AH349" s="267"/>
      <c r="AI349" s="24"/>
      <c r="AJ349" s="24" t="s">
        <v>143</v>
      </c>
      <c r="AK349" s="24"/>
      <c r="AL349" s="24"/>
      <c r="AM349" s="24"/>
      <c r="AN349" s="24"/>
      <c r="AO349" s="24"/>
      <c r="AP349" s="24"/>
      <c r="AQ349" s="24"/>
      <c r="AR349" s="24"/>
      <c r="AS349" s="24"/>
      <c r="AT349" s="24"/>
      <c r="AU349" s="24"/>
      <c r="AV349" s="24"/>
      <c r="AW349" s="24"/>
      <c r="AX349" s="24"/>
      <c r="AY349" s="267" t="s">
        <v>37</v>
      </c>
      <c r="AZ349" s="267"/>
      <c r="BA349" s="24"/>
      <c r="BB349" s="24" t="s">
        <v>144</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3" t="s">
        <v>807</v>
      </c>
      <c r="CC349" s="118" t="s">
        <v>853</v>
      </c>
      <c r="CI349" s="156"/>
    </row>
    <row r="350" spans="1:90" s="2" customFormat="1" ht="3.95" customHeight="1">
      <c r="A350" s="157" t="s">
        <v>855</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4"/>
      <c r="CC350" s="220"/>
      <c r="CD350" s="4"/>
      <c r="CE350" s="4"/>
      <c r="CF350" s="4"/>
      <c r="CG350" s="4"/>
      <c r="CH350" s="4"/>
      <c r="CI350" s="132"/>
    </row>
    <row r="351" spans="1:90" s="12" customFormat="1" ht="3.95" customHeight="1">
      <c r="A351" s="157" t="s">
        <v>855</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21"/>
      <c r="CC351" s="116"/>
      <c r="CI351" s="188"/>
    </row>
    <row r="352" spans="1:90" s="12" customFormat="1" ht="17.100000000000001" customHeight="1">
      <c r="A352" s="157" t="s">
        <v>855</v>
      </c>
      <c r="B352" s="24"/>
      <c r="C352" s="24" t="s">
        <v>145</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90" t="s">
        <v>834</v>
      </c>
      <c r="CC352" s="118" t="s">
        <v>833</v>
      </c>
      <c r="CI352" s="188"/>
    </row>
    <row r="353" spans="1:87" s="2" customFormat="1" ht="15.95" customHeight="1">
      <c r="A353" s="157" t="s">
        <v>855</v>
      </c>
      <c r="B353" s="24"/>
      <c r="C353" s="24"/>
      <c r="D353" s="24"/>
      <c r="E353" s="24"/>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4"/>
      <c r="CA353" s="24"/>
      <c r="CB353" s="290"/>
      <c r="CC353" s="217" t="s">
        <v>837</v>
      </c>
      <c r="CD353" s="4"/>
      <c r="CE353" s="4"/>
      <c r="CF353" s="4"/>
      <c r="CG353" s="4"/>
      <c r="CH353" s="4"/>
      <c r="CI353" s="132"/>
    </row>
    <row r="354" spans="1:87" s="2" customFormat="1" ht="17.100000000000001" customHeight="1">
      <c r="A354" s="157" t="s">
        <v>855</v>
      </c>
      <c r="B354" s="24"/>
      <c r="C354" s="24"/>
      <c r="D354" s="24"/>
      <c r="E354" s="24"/>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4"/>
      <c r="CA354" s="24"/>
      <c r="CB354" s="290"/>
      <c r="CC354" s="118" t="s">
        <v>935</v>
      </c>
      <c r="CI354" s="156"/>
    </row>
    <row r="355" spans="1:87" s="2" customFormat="1" ht="17.100000000000001" customHeight="1">
      <c r="A355" s="157" t="s">
        <v>855</v>
      </c>
      <c r="B355" s="24"/>
      <c r="C355" s="24"/>
      <c r="D355" s="24"/>
      <c r="E355" s="24"/>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4"/>
      <c r="CA355" s="24"/>
      <c r="CB355" s="290"/>
      <c r="CC355" s="118" t="s">
        <v>835</v>
      </c>
      <c r="CI355" s="156"/>
    </row>
    <row r="356" spans="1:87" s="2" customFormat="1" ht="17.100000000000001" customHeight="1">
      <c r="A356" s="157" t="s">
        <v>855</v>
      </c>
      <c r="B356" s="24"/>
      <c r="C356" s="24"/>
      <c r="D356" s="24"/>
      <c r="E356" s="24"/>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4"/>
      <c r="CA356" s="24"/>
      <c r="CB356" s="290"/>
      <c r="CC356" s="218" t="s">
        <v>836</v>
      </c>
      <c r="CI356" s="156"/>
    </row>
    <row r="357" spans="1:87" s="2" customFormat="1" ht="17.100000000000001" customHeight="1">
      <c r="A357" s="157" t="s">
        <v>855</v>
      </c>
      <c r="B357" s="24"/>
      <c r="C357" s="24"/>
      <c r="D357" s="24"/>
      <c r="E357" s="24"/>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4"/>
      <c r="CA357" s="24"/>
      <c r="CB357" s="290"/>
      <c r="CC357" s="217"/>
      <c r="CD357" s="4"/>
      <c r="CE357" s="4"/>
      <c r="CF357" s="4"/>
      <c r="CG357" s="4"/>
      <c r="CH357" s="4"/>
      <c r="CI357" s="132"/>
    </row>
    <row r="358" spans="1:87" s="2" customFormat="1" ht="17.100000000000001" customHeight="1">
      <c r="A358" s="157" t="s">
        <v>855</v>
      </c>
      <c r="B358" s="24"/>
      <c r="C358" s="24"/>
      <c r="D358" s="24"/>
      <c r="E358" s="24"/>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4"/>
      <c r="CA358" s="24"/>
      <c r="CB358" s="291"/>
      <c r="CC358" s="217"/>
      <c r="CD358" s="4"/>
      <c r="CE358" s="4"/>
      <c r="CF358" s="4"/>
      <c r="CG358" s="4"/>
      <c r="CH358" s="4"/>
      <c r="CI358" s="132"/>
    </row>
    <row r="359" spans="1:87" s="2" customFormat="1" ht="0.95" customHeight="1">
      <c r="A359" s="157" t="s">
        <v>855</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8"/>
      <c r="CI359" s="156"/>
    </row>
    <row r="360" spans="1:87" s="2" customFormat="1" ht="0.95" customHeight="1">
      <c r="A360" s="157" t="s">
        <v>855</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8"/>
      <c r="CI360" s="156"/>
    </row>
    <row r="361" spans="1:87" s="2" customFormat="1" ht="17.100000000000001" customHeight="1">
      <c r="A361" s="157" t="s">
        <v>855</v>
      </c>
      <c r="B361" s="24"/>
      <c r="C361" s="24" t="s">
        <v>146</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8"/>
      <c r="CI361" s="156"/>
    </row>
    <row r="362" spans="1:87" s="2" customFormat="1" ht="15.95" customHeight="1">
      <c r="A362" s="157" t="s">
        <v>855</v>
      </c>
      <c r="B362" s="24"/>
      <c r="C362" s="24"/>
      <c r="D362" s="24"/>
      <c r="E362" s="24"/>
      <c r="F362" s="24"/>
      <c r="G362" s="24"/>
      <c r="H362" s="24"/>
      <c r="I362" s="24"/>
      <c r="J362" s="24"/>
      <c r="K362" s="24"/>
      <c r="L362" s="24"/>
      <c r="M362" s="24"/>
      <c r="N362" s="24"/>
      <c r="O362" s="24"/>
      <c r="P362" s="24"/>
      <c r="Q362" s="24"/>
      <c r="R362" s="24"/>
      <c r="S362" s="24"/>
      <c r="T362" s="24"/>
      <c r="U362" s="24"/>
      <c r="V362" s="24"/>
      <c r="W362" s="259" t="s">
        <v>561</v>
      </c>
      <c r="X362" s="261"/>
      <c r="Y362" s="261"/>
      <c r="Z362" s="261"/>
      <c r="AA362" s="267"/>
      <c r="AB362" s="277"/>
      <c r="AC362" s="277"/>
      <c r="AD362" s="259" t="s">
        <v>2</v>
      </c>
      <c r="AE362" s="259"/>
      <c r="AF362" s="267"/>
      <c r="AG362" s="267"/>
      <c r="AH362" s="267"/>
      <c r="AI362" s="259" t="s">
        <v>3</v>
      </c>
      <c r="AJ362" s="259"/>
      <c r="AK362" s="267"/>
      <c r="AL362" s="267"/>
      <c r="AM362" s="267"/>
      <c r="AN362" s="259" t="s">
        <v>4</v>
      </c>
      <c r="AO362" s="259"/>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8"/>
      <c r="CI362" s="156"/>
    </row>
    <row r="363" spans="1:87" s="2" customFormat="1" ht="3.95" customHeight="1">
      <c r="A363" s="157" t="s">
        <v>855</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20"/>
      <c r="CD363" s="4"/>
      <c r="CE363" s="4"/>
      <c r="CF363" s="4"/>
      <c r="CG363" s="4"/>
      <c r="CH363" s="4"/>
      <c r="CI363" s="132"/>
    </row>
    <row r="364" spans="1:87" s="2" customFormat="1" ht="3.95" customHeight="1">
      <c r="A364" s="157" t="s">
        <v>855</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8"/>
      <c r="CI364" s="156"/>
    </row>
    <row r="365" spans="1:87" s="2" customFormat="1" ht="17.100000000000001" customHeight="1">
      <c r="A365" s="157" t="s">
        <v>855</v>
      </c>
      <c r="B365" s="24"/>
      <c r="C365" s="24" t="s">
        <v>147</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8"/>
      <c r="CI365" s="156"/>
    </row>
    <row r="366" spans="1:87" s="2" customFormat="1" ht="15.95" customHeight="1">
      <c r="A366" s="157" t="s">
        <v>855</v>
      </c>
      <c r="B366" s="24"/>
      <c r="C366" s="24"/>
      <c r="D366" s="24"/>
      <c r="E366" s="24"/>
      <c r="F366" s="24"/>
      <c r="G366" s="24"/>
      <c r="H366" s="24"/>
      <c r="I366" s="24"/>
      <c r="J366" s="24"/>
      <c r="K366" s="24"/>
      <c r="L366" s="24"/>
      <c r="M366" s="24"/>
      <c r="N366" s="24"/>
      <c r="O366" s="24"/>
      <c r="P366" s="24"/>
      <c r="Q366" s="24"/>
      <c r="R366" s="24"/>
      <c r="S366" s="24"/>
      <c r="T366" s="24"/>
      <c r="U366" s="24"/>
      <c r="V366" s="24"/>
      <c r="W366" s="259" t="s">
        <v>561</v>
      </c>
      <c r="X366" s="261"/>
      <c r="Y366" s="261"/>
      <c r="Z366" s="261"/>
      <c r="AA366" s="267"/>
      <c r="AB366" s="277"/>
      <c r="AC366" s="277"/>
      <c r="AD366" s="259" t="s">
        <v>2</v>
      </c>
      <c r="AE366" s="259"/>
      <c r="AF366" s="267"/>
      <c r="AG366" s="267"/>
      <c r="AH366" s="267"/>
      <c r="AI366" s="259" t="s">
        <v>3</v>
      </c>
      <c r="AJ366" s="259"/>
      <c r="AK366" s="267"/>
      <c r="AL366" s="267"/>
      <c r="AM366" s="267"/>
      <c r="AN366" s="259" t="s">
        <v>4</v>
      </c>
      <c r="AO366" s="259"/>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8"/>
      <c r="CI366" s="156"/>
    </row>
    <row r="367" spans="1:87" s="2" customFormat="1" ht="3.95" customHeight="1">
      <c r="A367" s="157" t="s">
        <v>855</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20"/>
      <c r="CD367" s="4"/>
      <c r="CE367" s="4"/>
      <c r="CF367" s="4"/>
      <c r="CG367" s="4"/>
      <c r="CH367" s="4"/>
      <c r="CI367" s="132"/>
    </row>
    <row r="368" spans="1:87" s="2" customFormat="1" ht="4.5" customHeight="1">
      <c r="A368" s="157" t="s">
        <v>855</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8"/>
      <c r="CI368" s="156"/>
    </row>
    <row r="369" spans="1:87" s="2" customFormat="1" ht="17.100000000000001" customHeight="1">
      <c r="A369" s="157" t="s">
        <v>855</v>
      </c>
      <c r="B369" s="24"/>
      <c r="C369" s="24" t="s">
        <v>148</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149</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8"/>
      <c r="CI369" s="156"/>
    </row>
    <row r="370" spans="1:87" s="2" customFormat="1" ht="15.95" customHeight="1">
      <c r="A370" s="157" t="s">
        <v>855</v>
      </c>
      <c r="B370" s="24"/>
      <c r="C370" s="24"/>
      <c r="D370" s="24"/>
      <c r="E370" s="24"/>
      <c r="F370" s="259" t="s">
        <v>150</v>
      </c>
      <c r="G370" s="259"/>
      <c r="H370" s="259"/>
      <c r="I370" s="267"/>
      <c r="J370" s="267"/>
      <c r="K370" s="259" t="s">
        <v>151</v>
      </c>
      <c r="L370" s="259"/>
      <c r="M370" s="259"/>
      <c r="N370" s="24"/>
      <c r="O370" s="24"/>
      <c r="P370" s="259" t="s">
        <v>561</v>
      </c>
      <c r="Q370" s="261"/>
      <c r="R370" s="261"/>
      <c r="S370" s="261"/>
      <c r="T370" s="267"/>
      <c r="U370" s="277"/>
      <c r="V370" s="277"/>
      <c r="W370" s="259" t="s">
        <v>2</v>
      </c>
      <c r="X370" s="259"/>
      <c r="Y370" s="267"/>
      <c r="Z370" s="267"/>
      <c r="AA370" s="267"/>
      <c r="AB370" s="259" t="s">
        <v>3</v>
      </c>
      <c r="AC370" s="259"/>
      <c r="AD370" s="267"/>
      <c r="AE370" s="267"/>
      <c r="AF370" s="267"/>
      <c r="AG370" s="259" t="s">
        <v>4</v>
      </c>
      <c r="AH370" s="259"/>
      <c r="AI370" s="24"/>
      <c r="AJ370" s="24"/>
      <c r="AK370" s="24" t="s">
        <v>19</v>
      </c>
      <c r="AL370" s="24"/>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78"/>
      <c r="BY370" s="278"/>
      <c r="BZ370" s="63"/>
      <c r="CA370" s="24" t="s">
        <v>60</v>
      </c>
      <c r="CB370" s="1" t="s">
        <v>854</v>
      </c>
      <c r="CC370" s="118"/>
      <c r="CI370" s="156"/>
    </row>
    <row r="371" spans="1:87" s="2" customFormat="1" ht="17.100000000000001" customHeight="1">
      <c r="A371" s="157" t="s">
        <v>855</v>
      </c>
      <c r="B371" s="24"/>
      <c r="C371" s="24"/>
      <c r="D371" s="24"/>
      <c r="E371" s="24"/>
      <c r="F371" s="259" t="s">
        <v>150</v>
      </c>
      <c r="G371" s="259"/>
      <c r="H371" s="259"/>
      <c r="I371" s="267"/>
      <c r="J371" s="267"/>
      <c r="K371" s="259" t="s">
        <v>151</v>
      </c>
      <c r="L371" s="259"/>
      <c r="M371" s="259"/>
      <c r="N371" s="24"/>
      <c r="O371" s="24"/>
      <c r="P371" s="259" t="s">
        <v>561</v>
      </c>
      <c r="Q371" s="261"/>
      <c r="R371" s="261"/>
      <c r="S371" s="261"/>
      <c r="T371" s="267"/>
      <c r="U371" s="277"/>
      <c r="V371" s="277"/>
      <c r="W371" s="259" t="s">
        <v>2</v>
      </c>
      <c r="X371" s="259"/>
      <c r="Y371" s="267"/>
      <c r="Z371" s="267"/>
      <c r="AA371" s="267"/>
      <c r="AB371" s="259" t="s">
        <v>3</v>
      </c>
      <c r="AC371" s="259"/>
      <c r="AD371" s="267"/>
      <c r="AE371" s="267"/>
      <c r="AF371" s="267"/>
      <c r="AG371" s="259" t="s">
        <v>4</v>
      </c>
      <c r="AH371" s="259"/>
      <c r="AI371" s="24"/>
      <c r="AJ371" s="24"/>
      <c r="AK371" s="24" t="s">
        <v>19</v>
      </c>
      <c r="AL371" s="24"/>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78"/>
      <c r="BY371" s="278"/>
      <c r="BZ371" s="63"/>
      <c r="CA371" s="24" t="s">
        <v>60</v>
      </c>
      <c r="CB371" s="1" t="str">
        <f>IF(AND(T370&lt;&gt;"",Y370&lt;&gt;"",AD370&lt;&gt;""),"令和"&amp;T370&amp;"年"&amp;Y370&amp;"月"&amp;AD370&amp;"日","")</f>
        <v/>
      </c>
      <c r="CC371" s="118"/>
      <c r="CI371" s="156"/>
    </row>
    <row r="372" spans="1:87" s="2" customFormat="1" ht="17.100000000000001" customHeight="1">
      <c r="A372" s="157" t="s">
        <v>855</v>
      </c>
      <c r="B372" s="24"/>
      <c r="C372" s="24"/>
      <c r="D372" s="24"/>
      <c r="E372" s="24"/>
      <c r="F372" s="259" t="s">
        <v>150</v>
      </c>
      <c r="G372" s="259"/>
      <c r="H372" s="259"/>
      <c r="I372" s="267"/>
      <c r="J372" s="267"/>
      <c r="K372" s="259" t="s">
        <v>151</v>
      </c>
      <c r="L372" s="259"/>
      <c r="M372" s="259"/>
      <c r="N372" s="24"/>
      <c r="O372" s="24"/>
      <c r="P372" s="259" t="s">
        <v>561</v>
      </c>
      <c r="Q372" s="261"/>
      <c r="R372" s="261"/>
      <c r="S372" s="261"/>
      <c r="T372" s="267"/>
      <c r="U372" s="277"/>
      <c r="V372" s="277"/>
      <c r="W372" s="259" t="s">
        <v>2</v>
      </c>
      <c r="X372" s="259"/>
      <c r="Y372" s="267"/>
      <c r="Z372" s="267"/>
      <c r="AA372" s="267"/>
      <c r="AB372" s="259" t="s">
        <v>3</v>
      </c>
      <c r="AC372" s="259"/>
      <c r="AD372" s="267"/>
      <c r="AE372" s="267"/>
      <c r="AF372" s="267"/>
      <c r="AG372" s="259" t="s">
        <v>4</v>
      </c>
      <c r="AH372" s="259"/>
      <c r="AI372" s="24"/>
      <c r="AJ372" s="24"/>
      <c r="AK372" s="24" t="s">
        <v>19</v>
      </c>
      <c r="AL372" s="24"/>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78"/>
      <c r="BY372" s="278"/>
      <c r="BZ372" s="63"/>
      <c r="CA372" s="24" t="s">
        <v>60</v>
      </c>
      <c r="CB372" s="1" t="str">
        <f>IF(AND(T371&lt;&gt;"",Y371&lt;&gt;"",AD371&lt;&gt;""),"令和"&amp;T371&amp;"年"&amp;Y371&amp;"月"&amp;AD371&amp;"日","")</f>
        <v/>
      </c>
      <c r="CC372" s="118"/>
      <c r="CI372" s="156"/>
    </row>
    <row r="373" spans="1:87" s="2" customFormat="1" ht="3.95" customHeight="1">
      <c r="A373" s="157" t="s">
        <v>855</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20"/>
      <c r="CD373" s="4"/>
      <c r="CE373" s="4"/>
      <c r="CF373" s="4"/>
      <c r="CG373" s="4"/>
      <c r="CH373" s="4"/>
      <c r="CI373" s="132"/>
    </row>
    <row r="374" spans="1:87" s="2" customFormat="1" ht="17.100000000000001" customHeight="1">
      <c r="A374" s="157" t="s">
        <v>855</v>
      </c>
      <c r="B374" s="24"/>
      <c r="C374" s="24" t="s">
        <v>653</v>
      </c>
      <c r="D374" s="24"/>
      <c r="E374" s="24"/>
      <c r="F374" s="24"/>
      <c r="G374" s="24"/>
      <c r="H374" s="24"/>
      <c r="I374" s="24"/>
      <c r="J374" s="24"/>
      <c r="K374" s="24"/>
      <c r="L374" s="24"/>
      <c r="M374" s="24"/>
      <c r="N374" s="24"/>
      <c r="O374" s="24"/>
      <c r="P374" s="24"/>
      <c r="Q374" s="24"/>
      <c r="R374" s="24"/>
      <c r="S374" s="24"/>
      <c r="T374" s="275"/>
      <c r="U374" s="275"/>
      <c r="V374" s="275"/>
      <c r="W374" s="275"/>
      <c r="X374" s="275"/>
      <c r="Y374" s="275"/>
      <c r="Z374" s="275"/>
      <c r="AA374" s="275"/>
      <c r="AB374" s="275"/>
      <c r="AC374" s="275"/>
      <c r="AD374" s="275"/>
      <c r="AE374" s="275"/>
      <c r="AF374" s="275"/>
      <c r="AG374" s="275"/>
      <c r="AH374" s="275"/>
      <c r="AI374" s="275"/>
      <c r="AJ374" s="275"/>
      <c r="AK374" s="275"/>
      <c r="AL374" s="275"/>
      <c r="AM374" s="275"/>
      <c r="AN374" s="275"/>
      <c r="AO374" s="275"/>
      <c r="AP374" s="275"/>
      <c r="AQ374" s="275"/>
      <c r="AR374" s="275"/>
      <c r="AS374" s="275"/>
      <c r="AT374" s="275"/>
      <c r="AU374" s="275"/>
      <c r="AV374" s="275"/>
      <c r="AW374" s="275"/>
      <c r="AX374" s="275"/>
      <c r="AY374" s="275"/>
      <c r="AZ374" s="275"/>
      <c r="BA374" s="275"/>
      <c r="BB374" s="275"/>
      <c r="BC374" s="275"/>
      <c r="BD374" s="275"/>
      <c r="BE374" s="275"/>
      <c r="BF374" s="275"/>
      <c r="BG374" s="275"/>
      <c r="BH374" s="275"/>
      <c r="BI374" s="275"/>
      <c r="BJ374" s="275"/>
      <c r="BK374" s="275"/>
      <c r="BL374" s="275"/>
      <c r="BM374" s="275"/>
      <c r="BN374" s="275"/>
      <c r="BO374" s="275"/>
      <c r="BP374" s="275"/>
      <c r="BQ374" s="275"/>
      <c r="BR374" s="275"/>
      <c r="BS374" s="275"/>
      <c r="BT374" s="275"/>
      <c r="BU374" s="275"/>
      <c r="BV374" s="275"/>
      <c r="BW374" s="275"/>
      <c r="BX374" s="275"/>
      <c r="BY374" s="275"/>
      <c r="BZ374" s="275"/>
      <c r="CA374" s="275"/>
      <c r="CB374" s="1"/>
      <c r="CC374" s="118"/>
      <c r="CI374" s="156"/>
    </row>
    <row r="375" spans="1:87" s="2" customFormat="1" ht="15.95" customHeight="1">
      <c r="A375" s="157" t="s">
        <v>855</v>
      </c>
      <c r="B375" s="24"/>
      <c r="C375" s="24"/>
      <c r="D375" s="24"/>
      <c r="E375" s="24"/>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47"/>
      <c r="CA375" s="47"/>
      <c r="CB375" s="118"/>
      <c r="CC375" s="118"/>
      <c r="CI375" s="156"/>
    </row>
    <row r="376" spans="1:87" s="2" customFormat="1" ht="17.100000000000001" customHeight="1">
      <c r="A376" s="157" t="s">
        <v>855</v>
      </c>
      <c r="B376" s="24"/>
      <c r="C376" s="24"/>
      <c r="D376" s="24"/>
      <c r="E376" s="24"/>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47"/>
      <c r="CA376" s="47"/>
      <c r="CB376" s="118" t="s">
        <v>1088</v>
      </c>
      <c r="CC376" s="118"/>
      <c r="CI376" s="156"/>
    </row>
    <row r="377" spans="1:87" s="2" customFormat="1" ht="17.100000000000001" customHeight="1">
      <c r="A377" s="157" t="s">
        <v>855</v>
      </c>
      <c r="B377" s="24"/>
      <c r="C377" s="24"/>
      <c r="D377" s="24"/>
      <c r="E377" s="24"/>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47"/>
      <c r="CA377" s="47"/>
      <c r="CB377" s="1"/>
      <c r="CC377" s="118" t="s">
        <v>1094</v>
      </c>
      <c r="CI377" s="156"/>
    </row>
    <row r="378" spans="1:87" s="2" customFormat="1" ht="17.100000000000001" customHeight="1">
      <c r="A378" s="157" t="s">
        <v>855</v>
      </c>
      <c r="B378" s="24"/>
      <c r="C378" s="24"/>
      <c r="D378" s="24"/>
      <c r="E378" s="24"/>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47"/>
      <c r="CA378" s="47"/>
      <c r="CB378" s="1"/>
      <c r="CC378" s="118" t="s">
        <v>1171</v>
      </c>
      <c r="CI378" s="156"/>
    </row>
    <row r="379" spans="1:87" s="2" customFormat="1" ht="17.100000000000001" customHeight="1">
      <c r="A379" s="157" t="s">
        <v>855</v>
      </c>
      <c r="B379" s="24"/>
      <c r="C379" s="24"/>
      <c r="D379" s="24"/>
      <c r="E379" s="24"/>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47"/>
      <c r="CA379" s="47"/>
      <c r="CB379" s="1"/>
      <c r="CC379" s="118" t="s">
        <v>1173</v>
      </c>
      <c r="CI379" s="156"/>
    </row>
    <row r="380" spans="1:87" s="2" customFormat="1" ht="17.100000000000001" customHeight="1">
      <c r="A380" s="157" t="s">
        <v>855</v>
      </c>
      <c r="B380" s="24"/>
      <c r="C380" s="24"/>
      <c r="D380" s="24"/>
      <c r="E380" s="24"/>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47"/>
      <c r="CA380" s="47"/>
      <c r="CB380" s="1"/>
      <c r="CC380" s="118"/>
      <c r="CI380" s="156"/>
    </row>
    <row r="381" spans="1:87" s="2" customFormat="1" ht="17.100000000000001" customHeight="1">
      <c r="A381" s="157" t="s">
        <v>855</v>
      </c>
      <c r="B381" s="24"/>
      <c r="C381" s="24"/>
      <c r="D381" s="24"/>
      <c r="E381" s="24"/>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47"/>
      <c r="CA381" s="47"/>
      <c r="CB381" s="1" t="s">
        <v>1183</v>
      </c>
      <c r="CC381" s="118"/>
      <c r="CI381" s="156"/>
    </row>
    <row r="382" spans="1:87" s="2" customFormat="1" ht="17.100000000000001" customHeight="1">
      <c r="A382" s="157" t="s">
        <v>855</v>
      </c>
      <c r="B382" s="24"/>
      <c r="C382" s="24"/>
      <c r="D382" s="24"/>
      <c r="E382" s="24"/>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47"/>
      <c r="CA382" s="47"/>
      <c r="CB382" s="1"/>
      <c r="CC382" s="118"/>
      <c r="CI382" s="156"/>
    </row>
    <row r="383" spans="1:87" s="2" customFormat="1" ht="17.100000000000001" customHeight="1">
      <c r="A383" s="157" t="s">
        <v>855</v>
      </c>
      <c r="B383" s="24"/>
      <c r="C383" s="24"/>
      <c r="D383" s="24"/>
      <c r="E383" s="24"/>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47"/>
      <c r="CA383" s="47"/>
      <c r="CB383" s="1"/>
      <c r="CC383" s="118"/>
      <c r="CI383" s="156"/>
    </row>
    <row r="384" spans="1:87" s="2" customFormat="1" ht="17.100000000000001" customHeight="1">
      <c r="A384" s="157" t="s">
        <v>855</v>
      </c>
      <c r="B384" s="24"/>
      <c r="C384" s="24"/>
      <c r="D384" s="24"/>
      <c r="E384" s="24"/>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47"/>
      <c r="CA384" s="47"/>
      <c r="CB384" s="1"/>
      <c r="CC384" s="118"/>
      <c r="CI384" s="156"/>
    </row>
    <row r="385" spans="1:87" s="2" customFormat="1" ht="3.95" customHeight="1">
      <c r="A385" s="157" t="s">
        <v>855</v>
      </c>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7"/>
      <c r="CC385" s="220"/>
      <c r="CD385" s="4"/>
      <c r="CE385" s="4"/>
      <c r="CF385" s="4"/>
      <c r="CG385" s="4"/>
      <c r="CH385" s="4"/>
      <c r="CI385" s="132"/>
    </row>
    <row r="386" spans="1:87" s="2" customFormat="1" ht="5.0999999999999996" customHeight="1">
      <c r="A386" s="157" t="s">
        <v>855</v>
      </c>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c r="BW386" s="81"/>
      <c r="BX386" s="81"/>
      <c r="BY386" s="81"/>
      <c r="BZ386" s="81"/>
      <c r="CA386" s="81"/>
      <c r="CB386" s="1"/>
      <c r="CC386" s="118"/>
      <c r="CI386" s="156"/>
    </row>
    <row r="387" spans="1:87" s="2" customFormat="1" ht="17.100000000000001" customHeight="1">
      <c r="A387" s="157" t="s">
        <v>855</v>
      </c>
      <c r="B387" s="24"/>
      <c r="C387" s="24" t="s">
        <v>1240</v>
      </c>
      <c r="D387" s="24"/>
      <c r="E387" s="24"/>
      <c r="F387" s="24"/>
      <c r="G387" s="24"/>
      <c r="H387" s="24"/>
      <c r="I387" s="24"/>
      <c r="J387" s="24"/>
      <c r="K387" s="24"/>
      <c r="L387" s="24"/>
      <c r="M387" s="24"/>
      <c r="N387" s="24"/>
      <c r="O387" s="24"/>
      <c r="P387" s="24"/>
      <c r="Q387" s="24"/>
      <c r="R387" s="24"/>
      <c r="S387" s="24"/>
      <c r="T387" s="275"/>
      <c r="U387" s="275"/>
      <c r="V387" s="275"/>
      <c r="W387" s="275"/>
      <c r="X387" s="275"/>
      <c r="Y387" s="275"/>
      <c r="Z387" s="275"/>
      <c r="AA387" s="275"/>
      <c r="AB387" s="275"/>
      <c r="AC387" s="275"/>
      <c r="AD387" s="275"/>
      <c r="AE387" s="275"/>
      <c r="AF387" s="275"/>
      <c r="AG387" s="275"/>
      <c r="AH387" s="275"/>
      <c r="AI387" s="275"/>
      <c r="AJ387" s="275"/>
      <c r="AK387" s="275"/>
      <c r="AL387" s="275"/>
      <c r="AM387" s="275"/>
      <c r="AN387" s="275"/>
      <c r="AO387" s="275"/>
      <c r="AP387" s="275"/>
      <c r="AQ387" s="275"/>
      <c r="AR387" s="275"/>
      <c r="AS387" s="275"/>
      <c r="AT387" s="275"/>
      <c r="AU387" s="275"/>
      <c r="AV387" s="275"/>
      <c r="AW387" s="275"/>
      <c r="AX387" s="275"/>
      <c r="AY387" s="275"/>
      <c r="AZ387" s="275"/>
      <c r="BA387" s="275"/>
      <c r="BB387" s="275"/>
      <c r="BC387" s="275"/>
      <c r="BD387" s="275"/>
      <c r="BE387" s="275"/>
      <c r="BF387" s="275"/>
      <c r="BG387" s="275"/>
      <c r="BH387" s="275"/>
      <c r="BI387" s="275"/>
      <c r="BJ387" s="275"/>
      <c r="BK387" s="275"/>
      <c r="BL387" s="275"/>
      <c r="BM387" s="275"/>
      <c r="BN387" s="275"/>
      <c r="BO387" s="275"/>
      <c r="BP387" s="275"/>
      <c r="BQ387" s="275"/>
      <c r="BR387" s="275"/>
      <c r="BS387" s="275"/>
      <c r="BT387" s="275"/>
      <c r="BU387" s="275"/>
      <c r="BV387" s="275"/>
      <c r="BW387" s="275"/>
      <c r="BX387" s="275"/>
      <c r="BY387" s="275"/>
      <c r="BZ387" s="275"/>
      <c r="CA387" s="275"/>
      <c r="CB387" s="1"/>
      <c r="CC387" s="118"/>
      <c r="CI387" s="156"/>
    </row>
    <row r="388" spans="1:87" s="2" customFormat="1" ht="15.95" customHeight="1">
      <c r="A388" s="157" t="s">
        <v>855</v>
      </c>
      <c r="B388" s="24"/>
      <c r="C388" s="24"/>
      <c r="D388" s="24"/>
      <c r="E388" s="24"/>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47"/>
      <c r="CA388" s="47"/>
      <c r="CB388" s="118" t="s">
        <v>1241</v>
      </c>
      <c r="CC388" s="118"/>
      <c r="CI388" s="156"/>
    </row>
    <row r="389" spans="1:87" s="2" customFormat="1" ht="17.100000000000001" customHeight="1">
      <c r="A389" s="157" t="s">
        <v>855</v>
      </c>
      <c r="B389" s="24"/>
      <c r="C389" s="24"/>
      <c r="D389" s="24"/>
      <c r="E389" s="24"/>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47"/>
      <c r="CA389" s="47"/>
      <c r="CB389" s="118"/>
      <c r="CC389" s="118"/>
      <c r="CI389" s="156"/>
    </row>
    <row r="390" spans="1:87" s="2" customFormat="1" ht="17.100000000000001" customHeight="1">
      <c r="A390" s="157" t="s">
        <v>855</v>
      </c>
      <c r="B390" s="24"/>
      <c r="C390" s="24"/>
      <c r="D390" s="24"/>
      <c r="E390" s="24"/>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47"/>
      <c r="CA390" s="47"/>
      <c r="CB390" s="1"/>
      <c r="CC390" s="118"/>
      <c r="CI390" s="156"/>
    </row>
    <row r="391" spans="1:87" s="2" customFormat="1" ht="6" customHeight="1">
      <c r="A391" s="157" t="s">
        <v>855</v>
      </c>
      <c r="B391" s="28"/>
      <c r="C391" s="28"/>
      <c r="D391" s="28"/>
      <c r="E391" s="28"/>
      <c r="F391" s="28"/>
      <c r="G391" s="28"/>
      <c r="H391" s="28"/>
      <c r="I391" s="28"/>
      <c r="J391" s="28"/>
      <c r="K391" s="28"/>
      <c r="L391" s="28"/>
      <c r="M391" s="28"/>
      <c r="N391" s="28"/>
      <c r="O391" s="28"/>
      <c r="P391" s="28"/>
      <c r="Q391" s="28"/>
      <c r="R391" s="28"/>
      <c r="S391" s="2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7"/>
      <c r="CC391" s="220"/>
      <c r="CD391" s="4"/>
      <c r="CE391" s="4"/>
      <c r="CF391" s="4"/>
      <c r="CG391" s="4"/>
      <c r="CH391" s="4"/>
      <c r="CI391" s="132"/>
    </row>
    <row r="392" spans="1:87" s="2" customFormat="1" ht="4.5" customHeight="1">
      <c r="A392" s="157" t="s">
        <v>855</v>
      </c>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1"/>
      <c r="CC392" s="118"/>
      <c r="CI392" s="156"/>
    </row>
    <row r="393" spans="1:87" s="15" customFormat="1" ht="17.100000000000001" customHeight="1">
      <c r="A393" s="157" t="s">
        <v>855</v>
      </c>
      <c r="B393" s="102"/>
      <c r="C393" s="102"/>
      <c r="D393" s="102"/>
      <c r="E393" s="102"/>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1"/>
      <c r="AL393" s="281"/>
      <c r="AM393" s="281"/>
      <c r="AN393" s="281"/>
      <c r="AO393" s="281"/>
      <c r="AP393" s="281"/>
      <c r="AQ393" s="281"/>
      <c r="AR393" s="281"/>
      <c r="AS393" s="281"/>
      <c r="AT393" s="281"/>
      <c r="AU393" s="281"/>
      <c r="AV393" s="281"/>
      <c r="AW393" s="281"/>
      <c r="AX393" s="281"/>
      <c r="AY393" s="281"/>
      <c r="AZ393" s="281"/>
      <c r="BA393" s="281"/>
      <c r="BB393" s="281"/>
      <c r="BC393" s="281"/>
      <c r="BD393" s="281"/>
      <c r="BE393" s="281"/>
      <c r="BF393" s="281"/>
      <c r="BG393" s="281"/>
      <c r="BH393" s="281"/>
      <c r="BI393" s="281"/>
      <c r="BJ393" s="281"/>
      <c r="BK393" s="281"/>
      <c r="BL393" s="281"/>
      <c r="BM393" s="281"/>
      <c r="BN393" s="281"/>
      <c r="BO393" s="281"/>
      <c r="BP393" s="281"/>
      <c r="BQ393" s="281"/>
      <c r="BR393" s="281"/>
      <c r="BS393" s="281"/>
      <c r="BT393" s="281"/>
      <c r="BU393" s="281"/>
      <c r="BV393" s="281"/>
      <c r="BW393" s="281"/>
      <c r="BX393" s="281"/>
      <c r="BY393" s="281"/>
      <c r="BZ393" s="281"/>
      <c r="CA393" s="102"/>
      <c r="CB393" s="125"/>
      <c r="CC393" s="125"/>
      <c r="CI393" s="194"/>
    </row>
    <row r="394" spans="1:87" s="15" customFormat="1" ht="17.100000000000001" customHeight="1">
      <c r="A394" s="157" t="s">
        <v>855</v>
      </c>
      <c r="B394" s="102"/>
      <c r="C394" s="102"/>
      <c r="D394" s="102"/>
      <c r="E394" s="102"/>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1"/>
      <c r="AL394" s="281"/>
      <c r="AM394" s="281"/>
      <c r="AN394" s="281"/>
      <c r="AO394" s="281"/>
      <c r="AP394" s="281"/>
      <c r="AQ394" s="281"/>
      <c r="AR394" s="281"/>
      <c r="AS394" s="281"/>
      <c r="AT394" s="281"/>
      <c r="AU394" s="281"/>
      <c r="AV394" s="281"/>
      <c r="AW394" s="281"/>
      <c r="AX394" s="281"/>
      <c r="AY394" s="281"/>
      <c r="AZ394" s="281"/>
      <c r="BA394" s="281"/>
      <c r="BB394" s="281"/>
      <c r="BC394" s="281"/>
      <c r="BD394" s="281"/>
      <c r="BE394" s="281"/>
      <c r="BF394" s="281"/>
      <c r="BG394" s="281"/>
      <c r="BH394" s="281"/>
      <c r="BI394" s="281"/>
      <c r="BJ394" s="281"/>
      <c r="BK394" s="281"/>
      <c r="BL394" s="281"/>
      <c r="BM394" s="281"/>
      <c r="BN394" s="281"/>
      <c r="BO394" s="281"/>
      <c r="BP394" s="281"/>
      <c r="BQ394" s="281"/>
      <c r="BR394" s="281"/>
      <c r="BS394" s="281"/>
      <c r="BT394" s="281"/>
      <c r="BU394" s="281"/>
      <c r="BV394" s="281"/>
      <c r="BW394" s="281"/>
      <c r="BX394" s="281"/>
      <c r="BY394" s="281"/>
      <c r="BZ394" s="281"/>
      <c r="CA394" s="102"/>
      <c r="CB394" s="125"/>
      <c r="CC394" s="125"/>
      <c r="CI394" s="194"/>
    </row>
    <row r="395" spans="1:87" s="15" customFormat="1" ht="17.100000000000001" customHeight="1">
      <c r="A395" s="157" t="s">
        <v>855</v>
      </c>
      <c r="B395" s="102"/>
      <c r="C395" s="102"/>
      <c r="D395" s="102"/>
      <c r="E395" s="102"/>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1"/>
      <c r="AL395" s="281"/>
      <c r="AM395" s="281"/>
      <c r="AN395" s="281"/>
      <c r="AO395" s="281"/>
      <c r="AP395" s="281"/>
      <c r="AQ395" s="281"/>
      <c r="AR395" s="281"/>
      <c r="AS395" s="281"/>
      <c r="AT395" s="281"/>
      <c r="AU395" s="281"/>
      <c r="AV395" s="281"/>
      <c r="AW395" s="281"/>
      <c r="AX395" s="281"/>
      <c r="AY395" s="281"/>
      <c r="AZ395" s="281"/>
      <c r="BA395" s="281"/>
      <c r="BB395" s="281"/>
      <c r="BC395" s="281"/>
      <c r="BD395" s="281"/>
      <c r="BE395" s="281"/>
      <c r="BF395" s="281"/>
      <c r="BG395" s="281"/>
      <c r="BH395" s="281"/>
      <c r="BI395" s="281"/>
      <c r="BJ395" s="281"/>
      <c r="BK395" s="281"/>
      <c r="BL395" s="281"/>
      <c r="BM395" s="281"/>
      <c r="BN395" s="281"/>
      <c r="BO395" s="281"/>
      <c r="BP395" s="281"/>
      <c r="BQ395" s="281"/>
      <c r="BR395" s="281"/>
      <c r="BS395" s="281"/>
      <c r="BT395" s="281"/>
      <c r="BU395" s="281"/>
      <c r="BV395" s="281"/>
      <c r="BW395" s="281"/>
      <c r="BX395" s="281"/>
      <c r="BY395" s="281"/>
      <c r="BZ395" s="281"/>
      <c r="CA395" s="102"/>
      <c r="CB395" s="125"/>
      <c r="CC395" s="125"/>
      <c r="CI395" s="194"/>
    </row>
    <row r="396" spans="1:87" s="1" customFormat="1" ht="17.100000000000001" customHeight="1">
      <c r="A396" s="157" t="s">
        <v>855</v>
      </c>
      <c r="B396" s="24"/>
      <c r="C396" s="24"/>
      <c r="D396" s="24"/>
      <c r="E396" s="24"/>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c r="AJ396" s="281"/>
      <c r="AK396" s="281"/>
      <c r="AL396" s="281"/>
      <c r="AM396" s="281"/>
      <c r="AN396" s="281"/>
      <c r="AO396" s="281"/>
      <c r="AP396" s="281"/>
      <c r="AQ396" s="281"/>
      <c r="AR396" s="281"/>
      <c r="AS396" s="281"/>
      <c r="AT396" s="281"/>
      <c r="AU396" s="281"/>
      <c r="AV396" s="281"/>
      <c r="AW396" s="281"/>
      <c r="AX396" s="281"/>
      <c r="AY396" s="281"/>
      <c r="AZ396" s="281"/>
      <c r="BA396" s="281"/>
      <c r="BB396" s="281"/>
      <c r="BC396" s="281"/>
      <c r="BD396" s="281"/>
      <c r="BE396" s="281"/>
      <c r="BF396" s="281"/>
      <c r="BG396" s="281"/>
      <c r="BH396" s="281"/>
      <c r="BI396" s="281"/>
      <c r="BJ396" s="281"/>
      <c r="BK396" s="281"/>
      <c r="BL396" s="281"/>
      <c r="BM396" s="281"/>
      <c r="BN396" s="281"/>
      <c r="BO396" s="281"/>
      <c r="BP396" s="281"/>
      <c r="BQ396" s="281"/>
      <c r="BR396" s="281"/>
      <c r="BS396" s="281"/>
      <c r="BT396" s="281"/>
      <c r="BU396" s="281"/>
      <c r="BV396" s="281"/>
      <c r="BW396" s="281"/>
      <c r="BX396" s="281"/>
      <c r="BY396" s="281"/>
      <c r="BZ396" s="281"/>
      <c r="CA396" s="25"/>
      <c r="CC396" s="118"/>
      <c r="CI396" s="123"/>
    </row>
    <row r="397" spans="1:87" s="1" customFormat="1" ht="17.100000000000001" customHeight="1">
      <c r="A397" s="157" t="s">
        <v>855</v>
      </c>
      <c r="B397" s="24"/>
      <c r="C397" s="24"/>
      <c r="D397" s="24"/>
      <c r="E397" s="24"/>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1"/>
      <c r="AL397" s="281"/>
      <c r="AM397" s="281"/>
      <c r="AN397" s="281"/>
      <c r="AO397" s="281"/>
      <c r="AP397" s="281"/>
      <c r="AQ397" s="281"/>
      <c r="AR397" s="281"/>
      <c r="AS397" s="281"/>
      <c r="AT397" s="281"/>
      <c r="AU397" s="281"/>
      <c r="AV397" s="281"/>
      <c r="AW397" s="281"/>
      <c r="AX397" s="281"/>
      <c r="AY397" s="281"/>
      <c r="AZ397" s="281"/>
      <c r="BA397" s="281"/>
      <c r="BB397" s="281"/>
      <c r="BC397" s="281"/>
      <c r="BD397" s="281"/>
      <c r="BE397" s="281"/>
      <c r="BF397" s="281"/>
      <c r="BG397" s="281"/>
      <c r="BH397" s="281"/>
      <c r="BI397" s="281"/>
      <c r="BJ397" s="281"/>
      <c r="BK397" s="281"/>
      <c r="BL397" s="281"/>
      <c r="BM397" s="281"/>
      <c r="BN397" s="281"/>
      <c r="BO397" s="281"/>
      <c r="BP397" s="281"/>
      <c r="BQ397" s="281"/>
      <c r="BR397" s="281"/>
      <c r="BS397" s="281"/>
      <c r="BT397" s="281"/>
      <c r="BU397" s="281"/>
      <c r="BV397" s="281"/>
      <c r="BW397" s="281"/>
      <c r="BX397" s="281"/>
      <c r="BY397" s="281"/>
      <c r="BZ397" s="281"/>
      <c r="CA397" s="25"/>
      <c r="CC397" s="118"/>
      <c r="CI397" s="123"/>
    </row>
    <row r="398" spans="1:87" s="1" customFormat="1" ht="17.100000000000001" customHeight="1">
      <c r="A398" s="157" t="s">
        <v>855</v>
      </c>
      <c r="B398" s="24"/>
      <c r="C398" s="24"/>
      <c r="D398" s="24"/>
      <c r="E398" s="24"/>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1"/>
      <c r="AL398" s="281"/>
      <c r="AM398" s="281"/>
      <c r="AN398" s="281"/>
      <c r="AO398" s="281"/>
      <c r="AP398" s="281"/>
      <c r="AQ398" s="281"/>
      <c r="AR398" s="281"/>
      <c r="AS398" s="281"/>
      <c r="AT398" s="281"/>
      <c r="AU398" s="281"/>
      <c r="AV398" s="281"/>
      <c r="AW398" s="281"/>
      <c r="AX398" s="281"/>
      <c r="AY398" s="281"/>
      <c r="AZ398" s="281"/>
      <c r="BA398" s="281"/>
      <c r="BB398" s="281"/>
      <c r="BC398" s="281"/>
      <c r="BD398" s="281"/>
      <c r="BE398" s="281"/>
      <c r="BF398" s="281"/>
      <c r="BG398" s="281"/>
      <c r="BH398" s="281"/>
      <c r="BI398" s="281"/>
      <c r="BJ398" s="281"/>
      <c r="BK398" s="281"/>
      <c r="BL398" s="281"/>
      <c r="BM398" s="281"/>
      <c r="BN398" s="281"/>
      <c r="BO398" s="281"/>
      <c r="BP398" s="281"/>
      <c r="BQ398" s="281"/>
      <c r="BR398" s="281"/>
      <c r="BS398" s="281"/>
      <c r="BT398" s="281"/>
      <c r="BU398" s="281"/>
      <c r="BV398" s="281"/>
      <c r="BW398" s="281"/>
      <c r="BX398" s="281"/>
      <c r="BY398" s="281"/>
      <c r="BZ398" s="281"/>
      <c r="CA398" s="25"/>
      <c r="CC398" s="118"/>
      <c r="CI398" s="123"/>
    </row>
    <row r="399" spans="1:87" s="1" customFormat="1" ht="17.100000000000001" customHeight="1">
      <c r="A399" s="157" t="s">
        <v>855</v>
      </c>
      <c r="B399" s="24"/>
      <c r="C399" s="24"/>
      <c r="D399" s="24"/>
      <c r="E399" s="24"/>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1"/>
      <c r="AL399" s="281"/>
      <c r="AM399" s="281"/>
      <c r="AN399" s="281"/>
      <c r="AO399" s="281"/>
      <c r="AP399" s="281"/>
      <c r="AQ399" s="281"/>
      <c r="AR399" s="281"/>
      <c r="AS399" s="281"/>
      <c r="AT399" s="281"/>
      <c r="AU399" s="281"/>
      <c r="AV399" s="281"/>
      <c r="AW399" s="281"/>
      <c r="AX399" s="281"/>
      <c r="AY399" s="281"/>
      <c r="AZ399" s="281"/>
      <c r="BA399" s="281"/>
      <c r="BB399" s="281"/>
      <c r="BC399" s="281"/>
      <c r="BD399" s="281"/>
      <c r="BE399" s="281"/>
      <c r="BF399" s="281"/>
      <c r="BG399" s="281"/>
      <c r="BH399" s="281"/>
      <c r="BI399" s="281"/>
      <c r="BJ399" s="281"/>
      <c r="BK399" s="281"/>
      <c r="BL399" s="281"/>
      <c r="BM399" s="281"/>
      <c r="BN399" s="281"/>
      <c r="BO399" s="281"/>
      <c r="BP399" s="281"/>
      <c r="BQ399" s="281"/>
      <c r="BR399" s="281"/>
      <c r="BS399" s="281"/>
      <c r="BT399" s="281"/>
      <c r="BU399" s="281"/>
      <c r="BV399" s="281"/>
      <c r="BW399" s="281"/>
      <c r="BX399" s="281"/>
      <c r="BY399" s="281"/>
      <c r="BZ399" s="281"/>
      <c r="CA399" s="25"/>
      <c r="CC399" s="118"/>
      <c r="CI399" s="123"/>
    </row>
    <row r="400" spans="1:87" s="1" customFormat="1" ht="17.100000000000001" customHeight="1">
      <c r="A400" s="157" t="s">
        <v>855</v>
      </c>
      <c r="B400" s="24"/>
      <c r="C400" s="24"/>
      <c r="D400" s="24"/>
      <c r="E400" s="24"/>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1"/>
      <c r="AL400" s="281"/>
      <c r="AM400" s="281"/>
      <c r="AN400" s="281"/>
      <c r="AO400" s="281"/>
      <c r="AP400" s="281"/>
      <c r="AQ400" s="281"/>
      <c r="AR400" s="281"/>
      <c r="AS400" s="281"/>
      <c r="AT400" s="281"/>
      <c r="AU400" s="281"/>
      <c r="AV400" s="281"/>
      <c r="AW400" s="281"/>
      <c r="AX400" s="281"/>
      <c r="AY400" s="281"/>
      <c r="AZ400" s="281"/>
      <c r="BA400" s="281"/>
      <c r="BB400" s="281"/>
      <c r="BC400" s="281"/>
      <c r="BD400" s="281"/>
      <c r="BE400" s="281"/>
      <c r="BF400" s="281"/>
      <c r="BG400" s="281"/>
      <c r="BH400" s="281"/>
      <c r="BI400" s="281"/>
      <c r="BJ400" s="281"/>
      <c r="BK400" s="281"/>
      <c r="BL400" s="281"/>
      <c r="BM400" s="281"/>
      <c r="BN400" s="281"/>
      <c r="BO400" s="281"/>
      <c r="BP400" s="281"/>
      <c r="BQ400" s="281"/>
      <c r="BR400" s="281"/>
      <c r="BS400" s="281"/>
      <c r="BT400" s="281"/>
      <c r="BU400" s="281"/>
      <c r="BV400" s="281"/>
      <c r="BW400" s="281"/>
      <c r="BX400" s="281"/>
      <c r="BY400" s="281"/>
      <c r="BZ400" s="281"/>
      <c r="CA400" s="25"/>
      <c r="CC400" s="118"/>
      <c r="CI400" s="123"/>
    </row>
    <row r="401" spans="1:87" s="1" customFormat="1" ht="17.100000000000001" customHeight="1">
      <c r="A401" s="157" t="s">
        <v>855</v>
      </c>
      <c r="B401" s="24"/>
      <c r="C401" s="24"/>
      <c r="D401" s="24"/>
      <c r="E401" s="24"/>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c r="AL401" s="281"/>
      <c r="AM401" s="281"/>
      <c r="AN401" s="281"/>
      <c r="AO401" s="281"/>
      <c r="AP401" s="281"/>
      <c r="AQ401" s="281"/>
      <c r="AR401" s="281"/>
      <c r="AS401" s="281"/>
      <c r="AT401" s="281"/>
      <c r="AU401" s="281"/>
      <c r="AV401" s="281"/>
      <c r="AW401" s="281"/>
      <c r="AX401" s="281"/>
      <c r="AY401" s="281"/>
      <c r="AZ401" s="281"/>
      <c r="BA401" s="281"/>
      <c r="BB401" s="281"/>
      <c r="BC401" s="281"/>
      <c r="BD401" s="281"/>
      <c r="BE401" s="281"/>
      <c r="BF401" s="281"/>
      <c r="BG401" s="281"/>
      <c r="BH401" s="281"/>
      <c r="BI401" s="281"/>
      <c r="BJ401" s="281"/>
      <c r="BK401" s="281"/>
      <c r="BL401" s="281"/>
      <c r="BM401" s="281"/>
      <c r="BN401" s="281"/>
      <c r="BO401" s="281"/>
      <c r="BP401" s="281"/>
      <c r="BQ401" s="281"/>
      <c r="BR401" s="281"/>
      <c r="BS401" s="281"/>
      <c r="BT401" s="281"/>
      <c r="BU401" s="281"/>
      <c r="BV401" s="281"/>
      <c r="BW401" s="281"/>
      <c r="BX401" s="281"/>
      <c r="BY401" s="281"/>
      <c r="BZ401" s="281"/>
      <c r="CA401" s="25"/>
      <c r="CC401" s="118"/>
      <c r="CI401" s="123"/>
    </row>
    <row r="402" spans="1:87" s="1" customFormat="1" ht="17.100000000000001" customHeight="1">
      <c r="A402" s="157" t="s">
        <v>855</v>
      </c>
      <c r="B402" s="24"/>
      <c r="C402" s="24"/>
      <c r="D402" s="24"/>
      <c r="E402" s="24"/>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1"/>
      <c r="AL402" s="281"/>
      <c r="AM402" s="281"/>
      <c r="AN402" s="281"/>
      <c r="AO402" s="281"/>
      <c r="AP402" s="281"/>
      <c r="AQ402" s="281"/>
      <c r="AR402" s="281"/>
      <c r="AS402" s="281"/>
      <c r="AT402" s="281"/>
      <c r="AU402" s="281"/>
      <c r="AV402" s="281"/>
      <c r="AW402" s="281"/>
      <c r="AX402" s="281"/>
      <c r="AY402" s="281"/>
      <c r="AZ402" s="281"/>
      <c r="BA402" s="281"/>
      <c r="BB402" s="281"/>
      <c r="BC402" s="281"/>
      <c r="BD402" s="281"/>
      <c r="BE402" s="281"/>
      <c r="BF402" s="281"/>
      <c r="BG402" s="281"/>
      <c r="BH402" s="281"/>
      <c r="BI402" s="281"/>
      <c r="BJ402" s="281"/>
      <c r="BK402" s="281"/>
      <c r="BL402" s="281"/>
      <c r="BM402" s="281"/>
      <c r="BN402" s="281"/>
      <c r="BO402" s="281"/>
      <c r="BP402" s="281"/>
      <c r="BQ402" s="281"/>
      <c r="BR402" s="281"/>
      <c r="BS402" s="281"/>
      <c r="BT402" s="281"/>
      <c r="BU402" s="281"/>
      <c r="BV402" s="281"/>
      <c r="BW402" s="281"/>
      <c r="BX402" s="281"/>
      <c r="BY402" s="281"/>
      <c r="BZ402" s="281"/>
      <c r="CA402" s="25"/>
      <c r="CC402" s="118"/>
      <c r="CI402" s="123"/>
    </row>
    <row r="403" spans="1:87" s="1" customFormat="1" ht="17.100000000000001" customHeight="1">
      <c r="A403" s="157" t="s">
        <v>855</v>
      </c>
      <c r="B403" s="24"/>
      <c r="C403" s="24"/>
      <c r="D403" s="24"/>
      <c r="E403" s="24"/>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1"/>
      <c r="AL403" s="281"/>
      <c r="AM403" s="281"/>
      <c r="AN403" s="281"/>
      <c r="AO403" s="281"/>
      <c r="AP403" s="281"/>
      <c r="AQ403" s="281"/>
      <c r="AR403" s="281"/>
      <c r="AS403" s="281"/>
      <c r="AT403" s="281"/>
      <c r="AU403" s="281"/>
      <c r="AV403" s="281"/>
      <c r="AW403" s="281"/>
      <c r="AX403" s="281"/>
      <c r="AY403" s="281"/>
      <c r="AZ403" s="281"/>
      <c r="BA403" s="281"/>
      <c r="BB403" s="281"/>
      <c r="BC403" s="281"/>
      <c r="BD403" s="281"/>
      <c r="BE403" s="281"/>
      <c r="BF403" s="281"/>
      <c r="BG403" s="281"/>
      <c r="BH403" s="281"/>
      <c r="BI403" s="281"/>
      <c r="BJ403" s="281"/>
      <c r="BK403" s="281"/>
      <c r="BL403" s="281"/>
      <c r="BM403" s="281"/>
      <c r="BN403" s="281"/>
      <c r="BO403" s="281"/>
      <c r="BP403" s="281"/>
      <c r="BQ403" s="281"/>
      <c r="BR403" s="281"/>
      <c r="BS403" s="281"/>
      <c r="BT403" s="281"/>
      <c r="BU403" s="281"/>
      <c r="BV403" s="281"/>
      <c r="BW403" s="281"/>
      <c r="BX403" s="281"/>
      <c r="BY403" s="281"/>
      <c r="BZ403" s="281"/>
      <c r="CA403" s="25"/>
      <c r="CC403" s="118"/>
      <c r="CI403" s="123"/>
    </row>
    <row r="404" spans="1:87" s="2" customFormat="1" ht="15.75" customHeight="1">
      <c r="A404" s="157" t="s">
        <v>855</v>
      </c>
      <c r="B404" s="42"/>
      <c r="C404" s="42"/>
      <c r="D404" s="42"/>
      <c r="E404" s="42"/>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1"/>
      <c r="CC404" s="118"/>
      <c r="CI404" s="156"/>
    </row>
    <row r="405" spans="1:87" ht="17.100000000000001" customHeight="1">
      <c r="A405" s="157" t="s">
        <v>855</v>
      </c>
    </row>
  </sheetData>
  <sheetProtection algorithmName="SHA-512" hashValue="NdGl8LqtHGxwF1394RqE6XNu8Rgxvp2RIX1GKJGYozREhm30eWsjtB8uSRef7Q0jAlevpBzfe7GzAFDkdLCFKA==" saltValue="mXbdnXMVXnId8zjofRGF6Q==" spinCount="100000" sheet="1" formatCells="0" selectLockedCells="1"/>
  <mergeCells count="460">
    <mergeCell ref="CB302:CB323"/>
    <mergeCell ref="CB324:CB327"/>
    <mergeCell ref="F380:BY380"/>
    <mergeCell ref="F381:BY381"/>
    <mergeCell ref="F382:BY382"/>
    <mergeCell ref="F383:BY383"/>
    <mergeCell ref="AV217:AZ217"/>
    <mergeCell ref="BA217:BB217"/>
    <mergeCell ref="BC217:BG217"/>
    <mergeCell ref="BH217:BU217"/>
    <mergeCell ref="F379:BY379"/>
    <mergeCell ref="M236:CA236"/>
    <mergeCell ref="M237:CA237"/>
    <mergeCell ref="T288:BZ288"/>
    <mergeCell ref="F356:BY356"/>
    <mergeCell ref="F256:BX256"/>
    <mergeCell ref="F357:BY357"/>
    <mergeCell ref="AP301:BB301"/>
    <mergeCell ref="AP317:BB317"/>
    <mergeCell ref="AI334:AK334"/>
    <mergeCell ref="BF328:BT328"/>
    <mergeCell ref="BF329:BT329"/>
    <mergeCell ref="AY349:AZ349"/>
    <mergeCell ref="W366:Z366"/>
    <mergeCell ref="F371:H371"/>
    <mergeCell ref="AI333:AK333"/>
    <mergeCell ref="P281:BU281"/>
    <mergeCell ref="Y296:AK296"/>
    <mergeCell ref="AG262:BD262"/>
    <mergeCell ref="U265:AC265"/>
    <mergeCell ref="AI265:AQ265"/>
    <mergeCell ref="AW265:BE265"/>
    <mergeCell ref="BM278:BU278"/>
    <mergeCell ref="BG305:BT305"/>
    <mergeCell ref="Y311:AK311"/>
    <mergeCell ref="BJ291:BL291"/>
    <mergeCell ref="BF297:BT297"/>
    <mergeCell ref="Y301:AK301"/>
    <mergeCell ref="AP296:BB296"/>
    <mergeCell ref="BF296:BT296"/>
    <mergeCell ref="Y313:AK313"/>
    <mergeCell ref="AP313:BB313"/>
    <mergeCell ref="AK366:AM366"/>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D362:AE362"/>
    <mergeCell ref="AA366:AC366"/>
    <mergeCell ref="X340:AL340"/>
    <mergeCell ref="AO340:BC340"/>
    <mergeCell ref="AA362:AC362"/>
    <mergeCell ref="X343:AL343"/>
    <mergeCell ref="AN366:AO366"/>
    <mergeCell ref="AF362:AH362"/>
    <mergeCell ref="AG349:AH349"/>
    <mergeCell ref="R345:AO345"/>
    <mergeCell ref="AU345:BP345"/>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S89:CA89"/>
    <mergeCell ref="V90:Y90"/>
    <mergeCell ref="AL90:AT90"/>
    <mergeCell ref="BG90:BR90"/>
    <mergeCell ref="S91:CA91"/>
    <mergeCell ref="V92:CA92"/>
    <mergeCell ref="S84:CA84"/>
    <mergeCell ref="AB85:CA85"/>
    <mergeCell ref="V88:Y88"/>
    <mergeCell ref="AL88:AW88"/>
    <mergeCell ref="BG88:BR88"/>
    <mergeCell ref="S79:CA79"/>
    <mergeCell ref="V80:Y80"/>
    <mergeCell ref="AL80:AT80"/>
    <mergeCell ref="AL78:AW78"/>
    <mergeCell ref="S68:CA68"/>
    <mergeCell ref="BG67:BR67"/>
    <mergeCell ref="AA83:CA83"/>
    <mergeCell ref="S83:Z83"/>
    <mergeCell ref="V82:CA82"/>
    <mergeCell ref="S82:U82"/>
    <mergeCell ref="S70:CA70"/>
    <mergeCell ref="S71:U71"/>
    <mergeCell ref="S73:CA73"/>
    <mergeCell ref="AB74:CA74"/>
    <mergeCell ref="V71:CA71"/>
    <mergeCell ref="V60:CA60"/>
    <mergeCell ref="B4:CA4"/>
    <mergeCell ref="M125:AI125"/>
    <mergeCell ref="AG112:AQ112"/>
    <mergeCell ref="AG119:AQ119"/>
    <mergeCell ref="AG121:AQ121"/>
    <mergeCell ref="AG123:AQ123"/>
    <mergeCell ref="AH27:AO27"/>
    <mergeCell ref="S57:CA57"/>
    <mergeCell ref="V58:Y58"/>
    <mergeCell ref="AL58:AT58"/>
    <mergeCell ref="BG58:BR58"/>
    <mergeCell ref="S59:CA59"/>
    <mergeCell ref="V50:CA50"/>
    <mergeCell ref="AL56:AW56"/>
    <mergeCell ref="BG56:BR56"/>
    <mergeCell ref="AA51:CA51"/>
    <mergeCell ref="BG78:BR78"/>
    <mergeCell ref="V56:Y56"/>
    <mergeCell ref="S92:U92"/>
    <mergeCell ref="AA93:CA93"/>
    <mergeCell ref="S93:Z93"/>
    <mergeCell ref="V102:CA102"/>
    <mergeCell ref="AL98:AW9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S94:CA94"/>
    <mergeCell ref="AB95:CA95"/>
    <mergeCell ref="V98:Y98"/>
    <mergeCell ref="AA103:CA103"/>
    <mergeCell ref="AB105:CA105"/>
    <mergeCell ref="M118:AI118"/>
    <mergeCell ref="M120:AI120"/>
    <mergeCell ref="AG115:AQ115"/>
    <mergeCell ref="S166:Z166"/>
    <mergeCell ref="S165:U165"/>
    <mergeCell ref="BG98:BR98"/>
    <mergeCell ref="S99:CA99"/>
    <mergeCell ref="V100:Y100"/>
    <mergeCell ref="AL100:AT100"/>
    <mergeCell ref="BG100:BR100"/>
    <mergeCell ref="S137:U137"/>
    <mergeCell ref="S140:CA140"/>
    <mergeCell ref="V137:CA137"/>
    <mergeCell ref="AA138:CA138"/>
    <mergeCell ref="S138:Z138"/>
    <mergeCell ref="S147:U147"/>
    <mergeCell ref="S101:CA101"/>
    <mergeCell ref="S104:CA104"/>
    <mergeCell ref="S102:U102"/>
    <mergeCell ref="Z181:CA181"/>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BG195:BR195"/>
    <mergeCell ref="S196:CA196"/>
    <mergeCell ref="V197:Y197"/>
    <mergeCell ref="AL197:AT197"/>
    <mergeCell ref="BG174:BR174"/>
    <mergeCell ref="V178:CA178"/>
    <mergeCell ref="AA179:CA179"/>
    <mergeCell ref="S179:Z179"/>
    <mergeCell ref="S178:U178"/>
    <mergeCell ref="S175:CA175"/>
    <mergeCell ref="V176:Y176"/>
    <mergeCell ref="AL176:AT176"/>
    <mergeCell ref="BG176:BR176"/>
    <mergeCell ref="V174:Y174"/>
    <mergeCell ref="AL174:AW174"/>
    <mergeCell ref="V185:Y185"/>
    <mergeCell ref="AL185:AW185"/>
    <mergeCell ref="BG185:BR185"/>
    <mergeCell ref="S186:CA186"/>
    <mergeCell ref="V187:Y187"/>
    <mergeCell ref="AL187:AT187"/>
    <mergeCell ref="BG187:BR187"/>
    <mergeCell ref="S177:CA177"/>
    <mergeCell ref="S180:CA180"/>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S218:CA218"/>
    <mergeCell ref="BK265:BU265"/>
    <mergeCell ref="V209:CA209"/>
    <mergeCell ref="S219:U219"/>
    <mergeCell ref="S221:CA221"/>
    <mergeCell ref="AA220:CA220"/>
    <mergeCell ref="V219:CA219"/>
    <mergeCell ref="L231:N231"/>
    <mergeCell ref="X225:BW225"/>
    <mergeCell ref="X232:BW232"/>
    <mergeCell ref="BM276:BU276"/>
    <mergeCell ref="P245:BW245"/>
    <mergeCell ref="B239:CA239"/>
    <mergeCell ref="L233:N233"/>
    <mergeCell ref="X233:BW233"/>
    <mergeCell ref="L232:N232"/>
    <mergeCell ref="U271:AC271"/>
    <mergeCell ref="AI271:AQ271"/>
    <mergeCell ref="AW271:BE271"/>
    <mergeCell ref="I371:J371"/>
    <mergeCell ref="F370:H370"/>
    <mergeCell ref="I370:J370"/>
    <mergeCell ref="W372:X372"/>
    <mergeCell ref="W370:X370"/>
    <mergeCell ref="AM371:BY371"/>
    <mergeCell ref="AM372:BY372"/>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AB370:AC370"/>
    <mergeCell ref="AG372:AH372"/>
    <mergeCell ref="T374:CA374"/>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F375:BY375"/>
    <mergeCell ref="P372:S372"/>
    <mergeCell ref="AB371:AC371"/>
    <mergeCell ref="F376:BY376"/>
    <mergeCell ref="F401:BZ401"/>
    <mergeCell ref="F402:BZ402"/>
    <mergeCell ref="F403:BZ403"/>
    <mergeCell ref="F393:BZ393"/>
    <mergeCell ref="F394:BZ394"/>
    <mergeCell ref="F395:BZ395"/>
    <mergeCell ref="F398:BZ398"/>
    <mergeCell ref="F399:BZ399"/>
    <mergeCell ref="F400:BZ400"/>
    <mergeCell ref="F396:BZ396"/>
    <mergeCell ref="F397:BZ397"/>
    <mergeCell ref="T387:CA387"/>
    <mergeCell ref="F384:BY384"/>
    <mergeCell ref="F390:BY390"/>
    <mergeCell ref="F388:BY388"/>
    <mergeCell ref="F389:BY389"/>
    <mergeCell ref="F378:BY378"/>
    <mergeCell ref="F377:BY377"/>
    <mergeCell ref="F372:H372"/>
    <mergeCell ref="I372:J372"/>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 ref="B3:CA3"/>
    <mergeCell ref="B6:CA6"/>
    <mergeCell ref="AZ18:BC18"/>
    <mergeCell ref="BD18:BF18"/>
    <mergeCell ref="BG18:BI18"/>
    <mergeCell ref="BJ18:BL18"/>
    <mergeCell ref="BM18:BO18"/>
    <mergeCell ref="BP18:BR18"/>
    <mergeCell ref="BS18:BU18"/>
    <mergeCell ref="D43:CA43"/>
    <mergeCell ref="AP27:BT27"/>
    <mergeCell ref="AP28:BT28"/>
    <mergeCell ref="AP23:BT23"/>
    <mergeCell ref="AP24:BT24"/>
    <mergeCell ref="AP21:BT21"/>
    <mergeCell ref="B33:CA34"/>
    <mergeCell ref="B35:X36"/>
    <mergeCell ref="Y35:AW36"/>
    <mergeCell ref="AX35:CA36"/>
    <mergeCell ref="B37:X40"/>
    <mergeCell ref="Y37:AW42"/>
    <mergeCell ref="AX37:CA38"/>
    <mergeCell ref="AX39:CA40"/>
    <mergeCell ref="B41:X42"/>
    <mergeCell ref="AX41:CA42"/>
    <mergeCell ref="X22:AO22"/>
    <mergeCell ref="AP22:BT22"/>
    <mergeCell ref="BV22:BW26"/>
    <mergeCell ref="AP26:BT26"/>
    <mergeCell ref="F30:CA30"/>
    <mergeCell ref="F31:CA31"/>
    <mergeCell ref="X21:AO21"/>
    <mergeCell ref="X26:AO26"/>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H248:H249 AG349:AH349 AY349:AZ349"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345</v>
      </c>
      <c r="B1" s="72"/>
      <c r="C1" s="20"/>
      <c r="D1" s="71"/>
    </row>
    <row r="2" spans="1:256">
      <c r="A2" s="71" t="s">
        <v>346</v>
      </c>
      <c r="B2" s="19"/>
      <c r="C2" s="20"/>
      <c r="D2" s="71"/>
    </row>
    <row r="3" spans="1:256" customFormat="1" ht="13.5" customHeight="1">
      <c r="A3" s="71"/>
      <c r="B3" s="19"/>
      <c r="C3" s="20" t="s">
        <v>347</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348</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349</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350</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351</v>
      </c>
      <c r="C7" s="394" t="s">
        <v>352</v>
      </c>
      <c r="D7" s="39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353</v>
      </c>
      <c r="C8" s="20" t="s">
        <v>354</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355</v>
      </c>
      <c r="C9" s="394" t="s">
        <v>356</v>
      </c>
      <c r="D9" s="394"/>
    </row>
    <row r="10" spans="1:256" ht="28.5" customHeight="1">
      <c r="A10" s="71"/>
      <c r="B10" s="21" t="s">
        <v>357</v>
      </c>
      <c r="C10" s="394" t="s">
        <v>358</v>
      </c>
      <c r="D10" s="394"/>
    </row>
    <row r="11" spans="1:256" ht="61.5" customHeight="1">
      <c r="A11" s="71"/>
      <c r="B11" s="21" t="s">
        <v>359</v>
      </c>
      <c r="C11" s="394" t="s">
        <v>360</v>
      </c>
      <c r="D11" s="394"/>
    </row>
    <row r="12" spans="1:256" ht="39.950000000000003" customHeight="1">
      <c r="A12" s="71"/>
      <c r="B12" s="21" t="s">
        <v>361</v>
      </c>
      <c r="C12" s="394" t="s">
        <v>362</v>
      </c>
      <c r="D12" s="394"/>
    </row>
    <row r="13" spans="1:256" ht="24.75" customHeight="1">
      <c r="A13" s="71"/>
      <c r="B13" s="21" t="s">
        <v>363</v>
      </c>
      <c r="C13" s="394" t="s">
        <v>364</v>
      </c>
      <c r="D13" s="394"/>
    </row>
    <row r="14" spans="1:256" ht="24.75" customHeight="1">
      <c r="A14" s="71"/>
      <c r="B14" s="21" t="s">
        <v>365</v>
      </c>
      <c r="C14" s="394" t="s">
        <v>366</v>
      </c>
      <c r="D14" s="394"/>
    </row>
    <row r="15" spans="1:256" ht="66" customHeight="1">
      <c r="A15" s="71"/>
      <c r="B15" s="21" t="s">
        <v>367</v>
      </c>
      <c r="C15" s="394" t="s">
        <v>748</v>
      </c>
      <c r="D15" s="394"/>
    </row>
    <row r="16" spans="1:256" ht="114" customHeight="1">
      <c r="A16" s="71"/>
      <c r="B16" s="21" t="s">
        <v>368</v>
      </c>
      <c r="C16" s="394" t="s">
        <v>778</v>
      </c>
      <c r="D16" s="394"/>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369</v>
      </c>
      <c r="C17" s="20" t="s">
        <v>747</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370</v>
      </c>
      <c r="B18" s="107"/>
      <c r="C18" s="108"/>
    </row>
    <row r="19" spans="1:256" ht="19.5" customHeight="1">
      <c r="B19" s="19" t="s">
        <v>351</v>
      </c>
      <c r="C19" s="20" t="s">
        <v>371</v>
      </c>
      <c r="D19" s="71"/>
    </row>
    <row r="20" spans="1:256" ht="61.5" customHeight="1">
      <c r="B20" s="21" t="s">
        <v>353</v>
      </c>
      <c r="C20" s="394" t="s">
        <v>372</v>
      </c>
      <c r="D20" s="394"/>
    </row>
    <row r="21" spans="1:256" ht="27.75" customHeight="1">
      <c r="B21" s="21" t="s">
        <v>355</v>
      </c>
      <c r="C21" s="394" t="s">
        <v>373</v>
      </c>
      <c r="D21" s="394"/>
    </row>
    <row r="22" spans="1:256" ht="36.75" customHeight="1">
      <c r="B22" s="21" t="s">
        <v>357</v>
      </c>
      <c r="C22" s="394" t="s">
        <v>374</v>
      </c>
      <c r="D22" s="394"/>
    </row>
    <row r="23" spans="1:256" ht="19.5" customHeight="1">
      <c r="B23" s="21" t="s">
        <v>359</v>
      </c>
      <c r="C23" s="394" t="s">
        <v>375</v>
      </c>
      <c r="D23" s="394"/>
    </row>
    <row r="24" spans="1:256" ht="111.75" customHeight="1">
      <c r="B24" s="21" t="s">
        <v>361</v>
      </c>
      <c r="C24" s="394" t="s">
        <v>746</v>
      </c>
      <c r="D24" s="394"/>
    </row>
    <row r="25" spans="1:256" ht="24.75" customHeight="1">
      <c r="B25" s="21" t="s">
        <v>363</v>
      </c>
      <c r="C25" s="394" t="s">
        <v>376</v>
      </c>
      <c r="D25" s="394"/>
    </row>
    <row r="26" spans="1:256" ht="24.75" customHeight="1">
      <c r="B26" s="21" t="s">
        <v>365</v>
      </c>
      <c r="C26" s="20" t="s">
        <v>377</v>
      </c>
      <c r="D26" s="71"/>
    </row>
    <row r="27" spans="1:256" ht="45" customHeight="1">
      <c r="B27" s="21" t="s">
        <v>367</v>
      </c>
      <c r="C27" s="394" t="s">
        <v>378</v>
      </c>
      <c r="D27" s="394"/>
    </row>
    <row r="28" spans="1:256" ht="35.25" customHeight="1">
      <c r="B28" s="21" t="s">
        <v>379</v>
      </c>
      <c r="C28" s="394" t="s">
        <v>380</v>
      </c>
      <c r="D28" s="394"/>
    </row>
    <row r="29" spans="1:256" ht="45" customHeight="1">
      <c r="B29" s="21" t="s">
        <v>381</v>
      </c>
      <c r="C29" s="394" t="s">
        <v>749</v>
      </c>
      <c r="D29" s="394"/>
    </row>
    <row r="30" spans="1:256" ht="24.75" customHeight="1">
      <c r="B30" s="21" t="s">
        <v>382</v>
      </c>
      <c r="C30" s="394" t="s">
        <v>383</v>
      </c>
      <c r="D30" s="394"/>
    </row>
    <row r="31" spans="1:256" ht="24.75" customHeight="1">
      <c r="B31" s="21" t="s">
        <v>384</v>
      </c>
      <c r="C31" s="20" t="s">
        <v>385</v>
      </c>
      <c r="D31" s="71"/>
    </row>
    <row r="32" spans="1:256" ht="77.25" customHeight="1">
      <c r="B32" s="21" t="s">
        <v>386</v>
      </c>
      <c r="C32" s="394" t="s">
        <v>754</v>
      </c>
      <c r="D32" s="394"/>
    </row>
    <row r="33" spans="1:4" ht="168.75" customHeight="1">
      <c r="B33" s="21" t="s">
        <v>387</v>
      </c>
      <c r="C33" s="394" t="s">
        <v>770</v>
      </c>
      <c r="D33" s="394"/>
    </row>
    <row r="34" spans="1:4" ht="58.5" customHeight="1">
      <c r="B34" s="21" t="s">
        <v>388</v>
      </c>
      <c r="C34" s="394" t="s">
        <v>750</v>
      </c>
      <c r="D34" s="394"/>
    </row>
    <row r="35" spans="1:4" ht="217.5" customHeight="1">
      <c r="B35" s="21" t="s">
        <v>389</v>
      </c>
      <c r="C35" s="394" t="s">
        <v>771</v>
      </c>
      <c r="D35" s="394"/>
    </row>
    <row r="36" spans="1:4" ht="24.75" customHeight="1">
      <c r="B36" s="21" t="s">
        <v>391</v>
      </c>
      <c r="C36" s="20" t="s">
        <v>390</v>
      </c>
      <c r="D36" s="71"/>
    </row>
    <row r="37" spans="1:4" ht="27.75" customHeight="1">
      <c r="B37" s="19" t="s">
        <v>393</v>
      </c>
      <c r="C37" s="394" t="s">
        <v>392</v>
      </c>
      <c r="D37" s="394"/>
    </row>
    <row r="38" spans="1:4" ht="24.75" customHeight="1">
      <c r="B38" s="21" t="s">
        <v>395</v>
      </c>
      <c r="C38" s="20" t="s">
        <v>394</v>
      </c>
      <c r="D38" s="71"/>
    </row>
    <row r="39" spans="1:4" ht="24.75" customHeight="1">
      <c r="B39" s="19" t="s">
        <v>397</v>
      </c>
      <c r="C39" s="20" t="s">
        <v>396</v>
      </c>
      <c r="D39" s="71"/>
    </row>
    <row r="40" spans="1:4" ht="45" customHeight="1">
      <c r="B40" s="20" t="s">
        <v>399</v>
      </c>
      <c r="C40" s="394" t="s">
        <v>398</v>
      </c>
      <c r="D40" s="394"/>
    </row>
    <row r="41" spans="1:4" ht="30.75" customHeight="1">
      <c r="B41" s="20" t="s">
        <v>401</v>
      </c>
      <c r="C41" s="394" t="s">
        <v>400</v>
      </c>
      <c r="D41" s="394"/>
    </row>
    <row r="42" spans="1:4" ht="24.75" customHeight="1">
      <c r="B42" s="20" t="s">
        <v>402</v>
      </c>
      <c r="C42" s="20" t="s">
        <v>755</v>
      </c>
      <c r="D42" s="71"/>
    </row>
    <row r="43" spans="1:4" ht="45" customHeight="1">
      <c r="B43" s="20" t="s">
        <v>404</v>
      </c>
      <c r="C43" s="394" t="s">
        <v>403</v>
      </c>
      <c r="D43" s="394"/>
    </row>
    <row r="44" spans="1:4" ht="24" customHeight="1">
      <c r="B44" s="20" t="s">
        <v>406</v>
      </c>
      <c r="C44" s="20" t="s">
        <v>405</v>
      </c>
      <c r="D44" s="71"/>
    </row>
    <row r="45" spans="1:4" ht="20.25" customHeight="1">
      <c r="B45" s="20" t="s">
        <v>753</v>
      </c>
      <c r="C45" s="20" t="s">
        <v>407</v>
      </c>
      <c r="D45" s="71"/>
    </row>
    <row r="46" spans="1:4" s="15" customFormat="1" ht="30" customHeight="1">
      <c r="A46" s="15" t="s">
        <v>408</v>
      </c>
      <c r="B46" s="107"/>
      <c r="C46" s="108"/>
    </row>
    <row r="47" spans="1:4" ht="18" customHeight="1">
      <c r="B47" s="21" t="s">
        <v>351</v>
      </c>
      <c r="C47" s="394" t="s">
        <v>409</v>
      </c>
      <c r="D47" s="394"/>
    </row>
    <row r="48" spans="1:4" ht="18" customHeight="1">
      <c r="B48" s="21" t="s">
        <v>353</v>
      </c>
      <c r="C48" s="394" t="s">
        <v>410</v>
      </c>
      <c r="D48" s="394"/>
    </row>
    <row r="49" spans="2:4" ht="35.1" customHeight="1">
      <c r="B49" s="21" t="s">
        <v>355</v>
      </c>
      <c r="C49" s="394" t="s">
        <v>411</v>
      </c>
      <c r="D49" s="394"/>
    </row>
    <row r="50" spans="2:4" ht="18" customHeight="1">
      <c r="B50" s="21" t="s">
        <v>357</v>
      </c>
      <c r="C50" s="394" t="s">
        <v>412</v>
      </c>
      <c r="D50" s="394"/>
    </row>
    <row r="51" spans="2:4" ht="18" customHeight="1">
      <c r="B51" s="19" t="s">
        <v>359</v>
      </c>
      <c r="C51" s="20" t="s">
        <v>413</v>
      </c>
      <c r="D51" s="71"/>
    </row>
    <row r="52" spans="2:4" ht="64.5" customHeight="1">
      <c r="B52" s="21" t="s">
        <v>361</v>
      </c>
      <c r="C52" s="394" t="s">
        <v>414</v>
      </c>
      <c r="D52" s="394"/>
    </row>
    <row r="53" spans="2:4" ht="87" customHeight="1">
      <c r="B53" s="21" t="s">
        <v>363</v>
      </c>
      <c r="C53" s="394" t="s">
        <v>415</v>
      </c>
      <c r="D53" s="394"/>
    </row>
    <row r="54" spans="2:4" ht="65.25" customHeight="1">
      <c r="B54" s="21" t="s">
        <v>365</v>
      </c>
      <c r="C54" s="394" t="s">
        <v>416</v>
      </c>
      <c r="D54" s="394"/>
    </row>
    <row r="55" spans="2:4" ht="35.1" customHeight="1">
      <c r="B55" s="21" t="s">
        <v>367</v>
      </c>
      <c r="C55" s="394" t="s">
        <v>417</v>
      </c>
      <c r="D55" s="394"/>
    </row>
    <row r="56" spans="2:4" ht="35.1" customHeight="1">
      <c r="B56" s="21" t="s">
        <v>379</v>
      </c>
      <c r="C56" s="394" t="s">
        <v>418</v>
      </c>
      <c r="D56" s="394"/>
    </row>
    <row r="57" spans="2:4" ht="35.1" customHeight="1">
      <c r="B57" s="21" t="s">
        <v>381</v>
      </c>
      <c r="C57" s="394" t="s">
        <v>419</v>
      </c>
      <c r="D57" s="394"/>
    </row>
    <row r="58" spans="2:4" ht="18" customHeight="1">
      <c r="B58" s="21" t="s">
        <v>382</v>
      </c>
      <c r="C58" s="20" t="s">
        <v>420</v>
      </c>
      <c r="D58" s="71"/>
    </row>
    <row r="59" spans="2:4" ht="35.1" customHeight="1">
      <c r="B59" s="21" t="s">
        <v>421</v>
      </c>
      <c r="C59" s="394" t="s">
        <v>422</v>
      </c>
      <c r="D59" s="394"/>
    </row>
    <row r="60" spans="2:4" ht="35.1" customHeight="1">
      <c r="B60" s="21" t="s">
        <v>386</v>
      </c>
      <c r="C60" s="394" t="s">
        <v>423</v>
      </c>
      <c r="D60" s="394"/>
    </row>
    <row r="61" spans="2:4" ht="151.15" customHeight="1">
      <c r="B61" s="21" t="s">
        <v>387</v>
      </c>
      <c r="C61" s="394" t="s">
        <v>864</v>
      </c>
      <c r="D61" s="394"/>
    </row>
    <row r="62" spans="2:4" ht="18" customHeight="1">
      <c r="B62" s="21" t="s">
        <v>388</v>
      </c>
      <c r="C62" s="394" t="s">
        <v>424</v>
      </c>
      <c r="D62" s="394"/>
    </row>
    <row r="63" spans="2:4" ht="18" customHeight="1">
      <c r="B63" s="21" t="s">
        <v>389</v>
      </c>
      <c r="C63" s="20" t="s">
        <v>425</v>
      </c>
      <c r="D63" s="71"/>
    </row>
    <row r="64" spans="2:4" ht="18" customHeight="1">
      <c r="B64" s="21" t="s">
        <v>391</v>
      </c>
      <c r="C64" s="20" t="s">
        <v>426</v>
      </c>
      <c r="D64" s="71"/>
    </row>
    <row r="65" spans="1:4" ht="30.75" customHeight="1">
      <c r="B65" s="21" t="s">
        <v>393</v>
      </c>
      <c r="C65" s="20" t="s">
        <v>427</v>
      </c>
      <c r="D65" s="71"/>
    </row>
    <row r="66" spans="1:4" ht="35.1" customHeight="1">
      <c r="B66" s="21" t="s">
        <v>395</v>
      </c>
      <c r="C66" s="394" t="s">
        <v>428</v>
      </c>
      <c r="D66" s="394"/>
    </row>
    <row r="67" spans="1:4" ht="35.1" customHeight="1">
      <c r="B67" s="106" t="s">
        <v>397</v>
      </c>
      <c r="C67" s="401" t="s">
        <v>745</v>
      </c>
      <c r="D67" s="401"/>
    </row>
    <row r="68" spans="1:4" ht="18" customHeight="1">
      <c r="B68" s="21" t="s">
        <v>399</v>
      </c>
      <c r="C68" s="20" t="s">
        <v>429</v>
      </c>
      <c r="D68" s="71"/>
    </row>
    <row r="69" spans="1:4" ht="10.5" customHeight="1">
      <c r="B69" s="21"/>
      <c r="C69" s="20"/>
      <c r="D69" s="71"/>
    </row>
    <row r="70" spans="1:4" ht="23.25" customHeight="1">
      <c r="A70" s="15" t="s">
        <v>430</v>
      </c>
      <c r="B70" s="107"/>
      <c r="C70" s="108"/>
      <c r="D70" s="71"/>
    </row>
    <row r="71" spans="1:4" ht="18" customHeight="1">
      <c r="B71" s="21" t="s">
        <v>351</v>
      </c>
      <c r="C71" s="402" t="s">
        <v>431</v>
      </c>
      <c r="D71" s="402"/>
    </row>
    <row r="72" spans="1:4" ht="35.1" customHeight="1">
      <c r="B72" s="21" t="s">
        <v>353</v>
      </c>
      <c r="C72" s="394" t="s">
        <v>432</v>
      </c>
      <c r="D72" s="394"/>
    </row>
    <row r="73" spans="1:4" ht="18" customHeight="1">
      <c r="B73" s="21" t="s">
        <v>355</v>
      </c>
      <c r="C73" s="20" t="s">
        <v>433</v>
      </c>
      <c r="D73" s="71"/>
    </row>
    <row r="74" spans="1:4" ht="18" customHeight="1">
      <c r="B74" s="21" t="s">
        <v>357</v>
      </c>
      <c r="C74" s="20" t="s">
        <v>434</v>
      </c>
      <c r="D74" s="71"/>
    </row>
    <row r="75" spans="1:4" ht="18" customHeight="1">
      <c r="B75" s="19" t="s">
        <v>359</v>
      </c>
      <c r="C75" s="20" t="s">
        <v>435</v>
      </c>
      <c r="D75" s="71"/>
    </row>
    <row r="76" spans="1:4" ht="35.1" customHeight="1">
      <c r="B76" s="21" t="s">
        <v>361</v>
      </c>
      <c r="C76" s="394" t="s">
        <v>436</v>
      </c>
      <c r="D76" s="394"/>
    </row>
    <row r="77" spans="1:4" ht="18" customHeight="1">
      <c r="B77" s="21" t="s">
        <v>363</v>
      </c>
      <c r="C77" s="20" t="s">
        <v>437</v>
      </c>
      <c r="D77" s="71"/>
    </row>
    <row r="78" spans="1:4" ht="18" customHeight="1">
      <c r="B78" s="21" t="s">
        <v>365</v>
      </c>
      <c r="C78" s="20" t="s">
        <v>438</v>
      </c>
      <c r="D78" s="71"/>
    </row>
    <row r="79" spans="1:4" ht="30.75" customHeight="1">
      <c r="A79" s="15" t="s">
        <v>439</v>
      </c>
      <c r="B79" s="107"/>
      <c r="C79" s="20"/>
      <c r="D79" s="71"/>
    </row>
    <row r="80" spans="1:4" ht="35.1" customHeight="1">
      <c r="B80" s="21" t="s">
        <v>351</v>
      </c>
      <c r="C80" s="394" t="s">
        <v>440</v>
      </c>
      <c r="D80" s="394"/>
    </row>
    <row r="81" spans="2:4" ht="35.1" customHeight="1">
      <c r="B81" s="21" t="s">
        <v>353</v>
      </c>
      <c r="C81" s="394" t="s">
        <v>411</v>
      </c>
      <c r="D81" s="394"/>
    </row>
    <row r="82" spans="2:4" ht="35.1" customHeight="1">
      <c r="B82" s="21" t="s">
        <v>355</v>
      </c>
      <c r="C82" s="394" t="s">
        <v>441</v>
      </c>
      <c r="D82" s="394"/>
    </row>
    <row r="83" spans="2:4" ht="35.1" customHeight="1">
      <c r="B83" s="21" t="s">
        <v>357</v>
      </c>
      <c r="C83" s="394" t="s">
        <v>442</v>
      </c>
      <c r="D83" s="394"/>
    </row>
    <row r="84" spans="2:4" ht="18" customHeight="1">
      <c r="B84" s="19" t="s">
        <v>359</v>
      </c>
      <c r="C84" s="20" t="s">
        <v>443</v>
      </c>
      <c r="D84" s="71"/>
    </row>
    <row r="85" spans="2:4" ht="18" customHeight="1">
      <c r="B85" s="21" t="s">
        <v>361</v>
      </c>
      <c r="C85" s="20" t="s">
        <v>444</v>
      </c>
      <c r="D85" s="71"/>
    </row>
    <row r="86" spans="2:4" ht="35.1" customHeight="1">
      <c r="B86" s="21" t="s">
        <v>363</v>
      </c>
      <c r="C86" s="394" t="s">
        <v>445</v>
      </c>
      <c r="D86" s="394"/>
    </row>
    <row r="87" spans="2:4" ht="18" customHeight="1">
      <c r="B87" s="21" t="s">
        <v>365</v>
      </c>
      <c r="C87" s="20" t="s">
        <v>446</v>
      </c>
      <c r="D87" s="71"/>
    </row>
    <row r="88" spans="2:4">
      <c r="B88" s="21"/>
      <c r="C88" s="20"/>
      <c r="D88" s="71"/>
    </row>
    <row r="89" spans="2:4">
      <c r="B89" s="21"/>
      <c r="C89" s="20"/>
      <c r="D89" s="71"/>
    </row>
    <row r="92" spans="2:4" ht="12">
      <c r="B92" s="71" t="s">
        <v>447</v>
      </c>
      <c r="C92" s="20"/>
    </row>
    <row r="93" spans="2:4" ht="12">
      <c r="B93" s="400" t="s">
        <v>448</v>
      </c>
      <c r="C93" s="400"/>
      <c r="D93" s="69" t="s">
        <v>449</v>
      </c>
    </row>
    <row r="94" spans="2:4" ht="14.1" customHeight="1">
      <c r="B94" s="399" t="s">
        <v>207</v>
      </c>
      <c r="C94" s="399"/>
      <c r="D94" s="70" t="s">
        <v>450</v>
      </c>
    </row>
    <row r="95" spans="2:4" ht="14.1" customHeight="1">
      <c r="B95" s="399" t="s">
        <v>208</v>
      </c>
      <c r="C95" s="399"/>
      <c r="D95" s="70" t="s">
        <v>451</v>
      </c>
    </row>
    <row r="96" spans="2:4" ht="14.1" customHeight="1">
      <c r="B96" s="399" t="s">
        <v>209</v>
      </c>
      <c r="C96" s="399"/>
      <c r="D96" s="70" t="s">
        <v>452</v>
      </c>
    </row>
    <row r="97" spans="2:4" ht="14.1" customHeight="1">
      <c r="B97" s="399" t="s">
        <v>210</v>
      </c>
      <c r="C97" s="399"/>
      <c r="D97" s="70" t="s">
        <v>453</v>
      </c>
    </row>
    <row r="98" spans="2:4" ht="14.1" customHeight="1">
      <c r="B98" s="399" t="s">
        <v>212</v>
      </c>
      <c r="C98" s="399"/>
      <c r="D98" s="70" t="s">
        <v>454</v>
      </c>
    </row>
    <row r="99" spans="2:4" ht="14.1" customHeight="1">
      <c r="B99" s="399" t="s">
        <v>213</v>
      </c>
      <c r="C99" s="399"/>
      <c r="D99" s="70" t="s">
        <v>455</v>
      </c>
    </row>
    <row r="100" spans="2:4" ht="14.1" customHeight="1">
      <c r="B100" s="399" t="s">
        <v>215</v>
      </c>
      <c r="C100" s="399"/>
      <c r="D100" s="70" t="s">
        <v>456</v>
      </c>
    </row>
    <row r="101" spans="2:4" ht="14.1" customHeight="1">
      <c r="B101" s="399" t="s">
        <v>217</v>
      </c>
      <c r="C101" s="399"/>
      <c r="D101" s="70" t="s">
        <v>457</v>
      </c>
    </row>
    <row r="102" spans="2:4" ht="14.1" customHeight="1">
      <c r="B102" s="399" t="s">
        <v>458</v>
      </c>
      <c r="C102" s="399"/>
      <c r="D102" s="70" t="s">
        <v>459</v>
      </c>
    </row>
    <row r="103" spans="2:4" ht="14.1" customHeight="1">
      <c r="B103" s="399" t="s">
        <v>460</v>
      </c>
      <c r="C103" s="399"/>
      <c r="D103" s="70" t="s">
        <v>461</v>
      </c>
    </row>
    <row r="104" spans="2:4" ht="14.1" customHeight="1">
      <c r="B104" s="399" t="s">
        <v>462</v>
      </c>
      <c r="C104" s="399"/>
      <c r="D104" s="70" t="s">
        <v>463</v>
      </c>
    </row>
    <row r="105" spans="2:4" ht="14.1" customHeight="1">
      <c r="B105" s="399" t="s">
        <v>219</v>
      </c>
      <c r="C105" s="399"/>
      <c r="D105" s="70" t="s">
        <v>464</v>
      </c>
    </row>
    <row r="106" spans="2:4" ht="14.1" customHeight="1">
      <c r="B106" s="399" t="s">
        <v>221</v>
      </c>
      <c r="C106" s="399"/>
      <c r="D106" s="70" t="s">
        <v>465</v>
      </c>
    </row>
    <row r="107" spans="2:4" ht="14.1" customHeight="1">
      <c r="B107" s="399" t="s">
        <v>223</v>
      </c>
      <c r="C107" s="399"/>
      <c r="D107" s="70" t="s">
        <v>466</v>
      </c>
    </row>
    <row r="108" spans="2:4" ht="14.1" customHeight="1">
      <c r="B108" s="395" t="s">
        <v>467</v>
      </c>
      <c r="C108" s="396"/>
      <c r="D108" s="70" t="s">
        <v>468</v>
      </c>
    </row>
    <row r="109" spans="2:4" ht="14.1" customHeight="1">
      <c r="B109" s="395" t="s">
        <v>225</v>
      </c>
      <c r="C109" s="396"/>
      <c r="D109" s="70" t="s">
        <v>469</v>
      </c>
    </row>
    <row r="110" spans="2:4" ht="14.1" customHeight="1">
      <c r="B110" s="395" t="s">
        <v>226</v>
      </c>
      <c r="C110" s="396"/>
      <c r="D110" s="70" t="s">
        <v>470</v>
      </c>
    </row>
    <row r="111" spans="2:4" ht="14.1" customHeight="1">
      <c r="B111" s="395" t="s">
        <v>471</v>
      </c>
      <c r="C111" s="396"/>
      <c r="D111" s="70" t="s">
        <v>472</v>
      </c>
    </row>
    <row r="112" spans="2:4" ht="14.1" customHeight="1">
      <c r="B112" s="395" t="s">
        <v>227</v>
      </c>
      <c r="C112" s="396"/>
      <c r="D112" s="70" t="s">
        <v>473</v>
      </c>
    </row>
    <row r="113" spans="2:4" ht="14.1" customHeight="1">
      <c r="B113" s="395" t="s">
        <v>474</v>
      </c>
      <c r="C113" s="396"/>
      <c r="D113" s="70" t="s">
        <v>475</v>
      </c>
    </row>
    <row r="114" spans="2:4" ht="14.1" customHeight="1">
      <c r="B114" s="395" t="s">
        <v>228</v>
      </c>
      <c r="C114" s="396"/>
      <c r="D114" s="70" t="s">
        <v>476</v>
      </c>
    </row>
    <row r="115" spans="2:4" ht="14.1" customHeight="1">
      <c r="B115" s="395" t="s">
        <v>477</v>
      </c>
      <c r="C115" s="396"/>
      <c r="D115" s="70" t="s">
        <v>478</v>
      </c>
    </row>
    <row r="116" spans="2:4" ht="14.1" customHeight="1">
      <c r="B116" s="395" t="s">
        <v>479</v>
      </c>
      <c r="C116" s="396"/>
      <c r="D116" s="70" t="s">
        <v>480</v>
      </c>
    </row>
    <row r="117" spans="2:4" ht="24.75" customHeight="1">
      <c r="B117" s="397" t="s">
        <v>481</v>
      </c>
      <c r="C117" s="398"/>
      <c r="D117" s="70" t="s">
        <v>482</v>
      </c>
    </row>
    <row r="118" spans="2:4" ht="14.1" customHeight="1">
      <c r="B118" s="395" t="s">
        <v>483</v>
      </c>
      <c r="C118" s="396"/>
      <c r="D118" s="70" t="s">
        <v>484</v>
      </c>
    </row>
    <row r="119" spans="2:4" ht="14.1" customHeight="1">
      <c r="B119" s="395" t="s">
        <v>230</v>
      </c>
      <c r="C119" s="396"/>
      <c r="D119" s="70" t="s">
        <v>485</v>
      </c>
    </row>
    <row r="120" spans="2:4" ht="14.1" customHeight="1">
      <c r="B120" s="395" t="s">
        <v>231</v>
      </c>
      <c r="C120" s="396"/>
      <c r="D120" s="70" t="s">
        <v>486</v>
      </c>
    </row>
    <row r="121" spans="2:4" ht="14.1" customHeight="1">
      <c r="B121" s="395" t="s">
        <v>232</v>
      </c>
      <c r="C121" s="396"/>
      <c r="D121" s="70" t="s">
        <v>487</v>
      </c>
    </row>
    <row r="122" spans="2:4" ht="14.1" customHeight="1">
      <c r="B122" s="395" t="s">
        <v>234</v>
      </c>
      <c r="C122" s="396"/>
      <c r="D122" s="70" t="s">
        <v>488</v>
      </c>
    </row>
    <row r="123" spans="2:4" ht="14.1" customHeight="1">
      <c r="B123" s="395" t="s">
        <v>236</v>
      </c>
      <c r="C123" s="396"/>
      <c r="D123" s="70" t="s">
        <v>489</v>
      </c>
    </row>
    <row r="124" spans="2:4" ht="14.1" customHeight="1">
      <c r="B124" s="395" t="s">
        <v>237</v>
      </c>
      <c r="C124" s="396"/>
      <c r="D124" s="70" t="s">
        <v>490</v>
      </c>
    </row>
    <row r="125" spans="2:4" ht="14.1" customHeight="1">
      <c r="B125" s="395" t="s">
        <v>491</v>
      </c>
      <c r="C125" s="396"/>
      <c r="D125" s="70" t="s">
        <v>492</v>
      </c>
    </row>
    <row r="126" spans="2:4" ht="14.1" customHeight="1">
      <c r="B126" s="395" t="s">
        <v>238</v>
      </c>
      <c r="C126" s="396"/>
      <c r="D126" s="70" t="s">
        <v>493</v>
      </c>
    </row>
    <row r="127" spans="2:4" ht="14.1" customHeight="1">
      <c r="B127" s="395" t="s">
        <v>239</v>
      </c>
      <c r="C127" s="396"/>
      <c r="D127" s="70" t="s">
        <v>494</v>
      </c>
    </row>
    <row r="128" spans="2:4" ht="14.1" customHeight="1">
      <c r="B128" s="395" t="s">
        <v>495</v>
      </c>
      <c r="C128" s="396"/>
      <c r="D128" s="70" t="s">
        <v>496</v>
      </c>
    </row>
    <row r="129" spans="2:4" ht="14.1" customHeight="1">
      <c r="B129" s="395" t="s">
        <v>241</v>
      </c>
      <c r="C129" s="396"/>
      <c r="D129" s="70" t="s">
        <v>497</v>
      </c>
    </row>
    <row r="130" spans="2:4" ht="14.1" customHeight="1">
      <c r="B130" s="395" t="s">
        <v>243</v>
      </c>
      <c r="C130" s="396"/>
      <c r="D130" s="70" t="s">
        <v>498</v>
      </c>
    </row>
    <row r="131" spans="2:4" ht="14.1" customHeight="1">
      <c r="B131" s="395" t="s">
        <v>245</v>
      </c>
      <c r="C131" s="396"/>
      <c r="D131" s="70" t="s">
        <v>499</v>
      </c>
    </row>
    <row r="132" spans="2:4" ht="14.1" customHeight="1">
      <c r="B132" s="395" t="s">
        <v>247</v>
      </c>
      <c r="C132" s="396"/>
      <c r="D132" s="70" t="s">
        <v>500</v>
      </c>
    </row>
    <row r="133" spans="2:4" ht="14.1" customHeight="1">
      <c r="B133" s="395" t="s">
        <v>248</v>
      </c>
      <c r="C133" s="396"/>
      <c r="D133" s="70" t="s">
        <v>501</v>
      </c>
    </row>
    <row r="134" spans="2:4" ht="14.1" customHeight="1">
      <c r="B134" s="395" t="s">
        <v>249</v>
      </c>
      <c r="C134" s="396"/>
      <c r="D134" s="70" t="s">
        <v>502</v>
      </c>
    </row>
    <row r="135" spans="2:4" ht="24.75" customHeight="1">
      <c r="B135" s="397" t="s">
        <v>503</v>
      </c>
      <c r="C135" s="398"/>
      <c r="D135" s="70" t="s">
        <v>504</v>
      </c>
    </row>
    <row r="136" spans="2:4" ht="14.1" customHeight="1">
      <c r="B136" s="395" t="s">
        <v>250</v>
      </c>
      <c r="C136" s="396"/>
      <c r="D136" s="70" t="s">
        <v>505</v>
      </c>
    </row>
    <row r="137" spans="2:4" ht="14.1" customHeight="1">
      <c r="B137" s="395" t="s">
        <v>252</v>
      </c>
      <c r="C137" s="396"/>
      <c r="D137" s="70" t="s">
        <v>506</v>
      </c>
    </row>
    <row r="138" spans="2:4" ht="14.1" customHeight="1">
      <c r="B138" s="395" t="s">
        <v>254</v>
      </c>
      <c r="C138" s="396"/>
      <c r="D138" s="70" t="s">
        <v>507</v>
      </c>
    </row>
    <row r="139" spans="2:4" ht="14.1" customHeight="1">
      <c r="B139" s="395" t="s">
        <v>256</v>
      </c>
      <c r="C139" s="396"/>
      <c r="D139" s="70" t="s">
        <v>508</v>
      </c>
    </row>
    <row r="140" spans="2:4" ht="14.1" customHeight="1">
      <c r="B140" s="395" t="s">
        <v>258</v>
      </c>
      <c r="C140" s="396"/>
      <c r="D140" s="70" t="s">
        <v>509</v>
      </c>
    </row>
    <row r="141" spans="2:4" ht="39" customHeight="1">
      <c r="B141" s="403" t="s">
        <v>510</v>
      </c>
      <c r="C141" s="404"/>
      <c r="D141" s="70" t="s">
        <v>511</v>
      </c>
    </row>
    <row r="142" spans="2:4" ht="24.75" customHeight="1">
      <c r="B142" s="403" t="s">
        <v>512</v>
      </c>
      <c r="C142" s="403"/>
      <c r="D142" s="70" t="s">
        <v>513</v>
      </c>
    </row>
    <row r="143" spans="2:4" ht="14.1" customHeight="1">
      <c r="B143" s="395" t="s">
        <v>259</v>
      </c>
      <c r="C143" s="396"/>
      <c r="D143" s="70" t="s">
        <v>514</v>
      </c>
    </row>
    <row r="144" spans="2:4" ht="98.25" customHeight="1">
      <c r="B144" s="403" t="s">
        <v>515</v>
      </c>
      <c r="C144" s="404"/>
      <c r="D144" s="70" t="s">
        <v>516</v>
      </c>
    </row>
    <row r="145" spans="2:4" ht="30" customHeight="1">
      <c r="B145" s="403" t="s">
        <v>260</v>
      </c>
      <c r="C145" s="404"/>
      <c r="D145" s="70" t="s">
        <v>517</v>
      </c>
    </row>
    <row r="146" spans="2:4" ht="14.1" customHeight="1">
      <c r="B146" s="395" t="s">
        <v>261</v>
      </c>
      <c r="C146" s="396"/>
      <c r="D146" s="70" t="s">
        <v>518</v>
      </c>
    </row>
    <row r="147" spans="2:4" ht="14.1" customHeight="1">
      <c r="B147" s="395" t="s">
        <v>262</v>
      </c>
      <c r="C147" s="396"/>
      <c r="D147" s="70" t="s">
        <v>519</v>
      </c>
    </row>
    <row r="148" spans="2:4" ht="14.1" customHeight="1">
      <c r="B148" s="395" t="s">
        <v>263</v>
      </c>
      <c r="C148" s="396"/>
      <c r="D148" s="70" t="s">
        <v>520</v>
      </c>
    </row>
    <row r="149" spans="2:4" ht="14.1" customHeight="1">
      <c r="B149" s="395" t="s">
        <v>265</v>
      </c>
      <c r="C149" s="396"/>
      <c r="D149" s="70" t="s">
        <v>521</v>
      </c>
    </row>
    <row r="150" spans="2:4" ht="14.1" customHeight="1">
      <c r="B150" s="395" t="s">
        <v>267</v>
      </c>
      <c r="C150" s="396"/>
      <c r="D150" s="70" t="s">
        <v>522</v>
      </c>
    </row>
    <row r="151" spans="2:4" ht="14.1" customHeight="1">
      <c r="B151" s="395" t="s">
        <v>269</v>
      </c>
      <c r="C151" s="396"/>
      <c r="D151" s="70" t="s">
        <v>523</v>
      </c>
    </row>
    <row r="152" spans="2:4" ht="14.1" customHeight="1">
      <c r="B152" s="395" t="s">
        <v>271</v>
      </c>
      <c r="C152" s="396"/>
      <c r="D152" s="70" t="s">
        <v>524</v>
      </c>
    </row>
    <row r="153" spans="2:4" ht="14.1" customHeight="1">
      <c r="B153" s="395" t="s">
        <v>272</v>
      </c>
      <c r="C153" s="396"/>
      <c r="D153" s="70" t="s">
        <v>525</v>
      </c>
    </row>
    <row r="154" spans="2:4" ht="14.1" customHeight="1">
      <c r="B154" s="395" t="s">
        <v>274</v>
      </c>
      <c r="C154" s="396"/>
      <c r="D154" s="70" t="s">
        <v>526</v>
      </c>
    </row>
    <row r="155" spans="2:4" ht="14.1" customHeight="1">
      <c r="B155" s="395" t="s">
        <v>275</v>
      </c>
      <c r="C155" s="396"/>
      <c r="D155" s="70" t="s">
        <v>527</v>
      </c>
    </row>
    <row r="156" spans="2:4" ht="14.1" customHeight="1">
      <c r="B156" s="395" t="s">
        <v>277</v>
      </c>
      <c r="C156" s="396"/>
      <c r="D156" s="70" t="s">
        <v>528</v>
      </c>
    </row>
    <row r="157" spans="2:4" ht="14.1" customHeight="1">
      <c r="B157" s="395" t="s">
        <v>279</v>
      </c>
      <c r="C157" s="396"/>
      <c r="D157" s="70" t="s">
        <v>529</v>
      </c>
    </row>
    <row r="158" spans="2:4" ht="14.1" customHeight="1">
      <c r="B158" s="395" t="s">
        <v>281</v>
      </c>
      <c r="C158" s="396"/>
      <c r="D158" s="70" t="s">
        <v>530</v>
      </c>
    </row>
    <row r="159" spans="2:4" ht="14.1" customHeight="1">
      <c r="B159" s="395" t="s">
        <v>283</v>
      </c>
      <c r="C159" s="396"/>
      <c r="D159" s="70" t="s">
        <v>531</v>
      </c>
    </row>
    <row r="160" spans="2:4" ht="36" customHeight="1">
      <c r="B160" s="403" t="s">
        <v>532</v>
      </c>
      <c r="C160" s="404"/>
      <c r="D160" s="70" t="s">
        <v>533</v>
      </c>
    </row>
    <row r="161" spans="2:4" ht="14.1" customHeight="1">
      <c r="B161" s="395" t="s">
        <v>287</v>
      </c>
      <c r="C161" s="396"/>
      <c r="D161" s="70" t="s">
        <v>534</v>
      </c>
    </row>
    <row r="162" spans="2:4" ht="14.1" customHeight="1">
      <c r="B162" s="395" t="s">
        <v>289</v>
      </c>
      <c r="C162" s="396"/>
      <c r="D162" s="70" t="s">
        <v>535</v>
      </c>
    </row>
    <row r="163" spans="2:4" ht="14.1" customHeight="1">
      <c r="B163" s="395" t="s">
        <v>536</v>
      </c>
      <c r="C163" s="396"/>
      <c r="D163" s="70" t="s">
        <v>537</v>
      </c>
    </row>
    <row r="164" spans="2:4" ht="14.1" customHeight="1">
      <c r="B164" s="395" t="s">
        <v>538</v>
      </c>
      <c r="C164" s="396"/>
      <c r="D164" s="70" t="s">
        <v>539</v>
      </c>
    </row>
    <row r="165" spans="2:4" ht="63.75" customHeight="1">
      <c r="B165" s="403" t="s">
        <v>540</v>
      </c>
      <c r="C165" s="404"/>
      <c r="D165" s="70" t="s">
        <v>541</v>
      </c>
    </row>
    <row r="166" spans="2:4" ht="14.1" customHeight="1">
      <c r="B166" s="395" t="s">
        <v>290</v>
      </c>
      <c r="C166" s="396"/>
      <c r="D166" s="70" t="s">
        <v>542</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workbookViewId="0"/>
  </sheetViews>
  <sheetFormatPr defaultColWidth="9.125" defaultRowHeight="13.5"/>
  <cols>
    <col min="1" max="1" width="9.125" style="163"/>
    <col min="2" max="5" width="15.625" style="163" customWidth="1"/>
    <col min="6" max="6" width="64.125" style="163" customWidth="1"/>
    <col min="7" max="7" width="28" style="163" customWidth="1"/>
    <col min="8" max="9" width="15.625" style="163" customWidth="1"/>
    <col min="10" max="10" width="49.375" style="163" customWidth="1"/>
    <col min="11" max="11" width="25.25" style="163" customWidth="1"/>
    <col min="12" max="13" width="46.375" style="163" customWidth="1"/>
    <col min="14" max="14" width="64.5" style="163" customWidth="1"/>
    <col min="15" max="15" width="41.25" style="163" customWidth="1"/>
    <col min="16" max="16384" width="9.125" style="163"/>
  </cols>
  <sheetData>
    <row r="2" spans="1:15">
      <c r="A2" s="161" t="s">
        <v>922</v>
      </c>
      <c r="B2" s="161" t="s">
        <v>922</v>
      </c>
      <c r="C2" s="161" t="s">
        <v>922</v>
      </c>
      <c r="D2" s="161" t="s">
        <v>1115</v>
      </c>
      <c r="E2" s="161" t="s">
        <v>1115</v>
      </c>
      <c r="F2" s="161" t="s">
        <v>922</v>
      </c>
      <c r="G2" s="161" t="s">
        <v>923</v>
      </c>
      <c r="H2" s="161" t="s">
        <v>923</v>
      </c>
      <c r="I2" s="161" t="s">
        <v>923</v>
      </c>
      <c r="J2" s="161" t="s">
        <v>923</v>
      </c>
      <c r="K2" s="161" t="s">
        <v>1028</v>
      </c>
      <c r="L2" s="161" t="s">
        <v>938</v>
      </c>
      <c r="M2" s="161"/>
      <c r="N2" s="161" t="s">
        <v>944</v>
      </c>
      <c r="O2" s="163" t="s">
        <v>1196</v>
      </c>
    </row>
    <row r="3" spans="1:15">
      <c r="A3" s="164" t="s">
        <v>878</v>
      </c>
      <c r="B3" s="162" t="s">
        <v>879</v>
      </c>
      <c r="C3" s="162" t="s">
        <v>880</v>
      </c>
      <c r="D3" s="162" t="s">
        <v>1116</v>
      </c>
      <c r="E3" s="162" t="s">
        <v>1119</v>
      </c>
      <c r="F3" s="162" t="s">
        <v>926</v>
      </c>
      <c r="G3" s="162" t="s">
        <v>881</v>
      </c>
      <c r="H3" s="162" t="s">
        <v>882</v>
      </c>
      <c r="I3" s="162" t="s">
        <v>883</v>
      </c>
      <c r="J3" s="162" t="s">
        <v>883</v>
      </c>
      <c r="K3" s="164" t="s">
        <v>801</v>
      </c>
      <c r="L3" s="162" t="s">
        <v>883</v>
      </c>
      <c r="M3" s="162" t="s">
        <v>1009</v>
      </c>
      <c r="N3" s="162" t="s">
        <v>883</v>
      </c>
      <c r="O3" s="162" t="s">
        <v>1197</v>
      </c>
    </row>
    <row r="4" spans="1:15">
      <c r="A4" s="165" t="s">
        <v>26</v>
      </c>
      <c r="B4" s="166" t="s">
        <v>1238</v>
      </c>
      <c r="C4" s="166" t="s">
        <v>955</v>
      </c>
      <c r="D4" s="166" t="s">
        <v>955</v>
      </c>
      <c r="E4" s="166" t="s">
        <v>955</v>
      </c>
      <c r="F4" s="172"/>
      <c r="G4" s="167" t="s">
        <v>799</v>
      </c>
      <c r="H4" s="168"/>
      <c r="I4" s="167" t="s">
        <v>928</v>
      </c>
      <c r="J4" s="138" t="s">
        <v>928</v>
      </c>
      <c r="K4" s="167" t="s">
        <v>931</v>
      </c>
      <c r="L4" s="133" t="str">
        <f>J4</f>
        <v>選択してください（リスト選択してから手入力で文言修正可能です）</v>
      </c>
      <c r="M4" s="1" t="s">
        <v>799</v>
      </c>
      <c r="N4" s="162" t="s">
        <v>1049</v>
      </c>
      <c r="O4" s="162" t="s">
        <v>1198</v>
      </c>
    </row>
    <row r="5" spans="1:15">
      <c r="A5" s="164" t="s">
        <v>27</v>
      </c>
      <c r="B5" s="166" t="s">
        <v>1237</v>
      </c>
      <c r="C5" s="166" t="s">
        <v>544</v>
      </c>
      <c r="D5" s="166" t="s">
        <v>1113</v>
      </c>
      <c r="E5" s="226" t="s">
        <v>1120</v>
      </c>
      <c r="F5" s="172" t="s">
        <v>1193</v>
      </c>
      <c r="G5" s="167" t="s">
        <v>93</v>
      </c>
      <c r="H5" s="168"/>
      <c r="I5" s="167" t="s">
        <v>937</v>
      </c>
      <c r="J5" s="138" t="s">
        <v>1102</v>
      </c>
      <c r="K5" s="169" t="s">
        <v>338</v>
      </c>
      <c r="L5" s="162"/>
      <c r="M5" s="1" t="s">
        <v>1146</v>
      </c>
      <c r="N5" s="162" t="str">
        <f>"（　　 ） (  "</f>
        <v xml:space="preserve">（　　 ） (  </v>
      </c>
      <c r="O5" s="162" t="s">
        <v>1199</v>
      </c>
    </row>
    <row r="6" spans="1:15">
      <c r="A6" s="164" t="s">
        <v>546</v>
      </c>
      <c r="B6" s="166" t="s">
        <v>543</v>
      </c>
      <c r="C6" s="166" t="s">
        <v>545</v>
      </c>
      <c r="D6" s="166" t="s">
        <v>1117</v>
      </c>
      <c r="E6" s="226" t="s">
        <v>1121</v>
      </c>
      <c r="F6" s="172" t="s">
        <v>1194</v>
      </c>
      <c r="G6" s="167" t="s">
        <v>95</v>
      </c>
      <c r="H6" s="168"/>
      <c r="I6" s="167" t="s">
        <v>929</v>
      </c>
      <c r="J6" s="138" t="s">
        <v>929</v>
      </c>
      <c r="K6" s="169" t="s">
        <v>794</v>
      </c>
      <c r="L6" s="162"/>
      <c r="M6" s="1" t="s">
        <v>943</v>
      </c>
      <c r="N6" s="162"/>
      <c r="O6" s="162" t="s">
        <v>1200</v>
      </c>
    </row>
    <row r="7" spans="1:15">
      <c r="A7" s="165"/>
      <c r="B7" s="166" t="s">
        <v>316</v>
      </c>
      <c r="C7" s="166" t="s">
        <v>547</v>
      </c>
      <c r="D7" s="166"/>
      <c r="E7" s="226" t="s">
        <v>1114</v>
      </c>
      <c r="F7" s="172" t="s">
        <v>1195</v>
      </c>
      <c r="G7" s="167" t="s">
        <v>96</v>
      </c>
      <c r="H7" s="168" t="s">
        <v>609</v>
      </c>
      <c r="I7" s="167" t="s">
        <v>207</v>
      </c>
      <c r="J7" s="162" t="str">
        <f>"（"&amp;H7&amp;"）　"&amp;$I7</f>
        <v>（08010）　一戸建ての住宅</v>
      </c>
      <c r="K7" s="169" t="s">
        <v>800</v>
      </c>
      <c r="L7" s="162" t="str">
        <f>"（"&amp;$H7&amp;"）　"&amp;$I7</f>
        <v>（08010）　一戸建ての住宅</v>
      </c>
      <c r="M7" s="1" t="s">
        <v>1147</v>
      </c>
      <c r="N7" s="162" t="str">
        <f>"（"&amp;$H7&amp;"） (  "&amp;$I7</f>
        <v>（08010） (  一戸建ての住宅</v>
      </c>
      <c r="O7" s="162"/>
    </row>
    <row r="8" spans="1:15">
      <c r="A8" s="165"/>
      <c r="B8" s="166" t="s">
        <v>318</v>
      </c>
      <c r="C8" s="166" t="s">
        <v>548</v>
      </c>
      <c r="D8" s="166"/>
      <c r="E8" s="226" t="s">
        <v>1122</v>
      </c>
      <c r="F8" s="172"/>
      <c r="G8" s="167" t="s">
        <v>98</v>
      </c>
      <c r="H8" s="168" t="s">
        <v>610</v>
      </c>
      <c r="I8" s="167" t="s">
        <v>208</v>
      </c>
      <c r="J8" s="133" t="str">
        <f>"（"&amp;$H8&amp;"）　"&amp;$I8&amp;"（手入力００戸）"</f>
        <v>（08020）　長屋（手入力００戸）</v>
      </c>
      <c r="K8" s="169" t="s">
        <v>939</v>
      </c>
      <c r="L8" s="133" t="str">
        <f>"（"&amp;$H8&amp;"）　"&amp;$I8&amp;"（手入力００戸）"</f>
        <v>（08020）　長屋（手入力００戸）</v>
      </c>
      <c r="M8" s="1" t="s">
        <v>1148</v>
      </c>
      <c r="N8" s="162" t="str">
        <f t="shared" ref="N8:N71" si="0">"（"&amp;$H8&amp;"） (  "&amp;$I8</f>
        <v>（08020） (  長屋</v>
      </c>
      <c r="O8" s="162"/>
    </row>
    <row r="9" spans="1:15">
      <c r="A9" s="165"/>
      <c r="B9" s="166" t="s">
        <v>314</v>
      </c>
      <c r="C9" s="166" t="s">
        <v>549</v>
      </c>
      <c r="D9" s="166"/>
      <c r="E9" s="226" t="s">
        <v>1123</v>
      </c>
      <c r="F9" s="172" t="s">
        <v>1192</v>
      </c>
      <c r="G9" s="167" t="s">
        <v>884</v>
      </c>
      <c r="H9" s="168" t="s">
        <v>611</v>
      </c>
      <c r="I9" s="167" t="s">
        <v>209</v>
      </c>
      <c r="J9" s="133" t="str">
        <f>"（"&amp;$H9&amp;"）　"&amp;$I9&amp;"（手入力００戸）"</f>
        <v>（08030）　共同住宅（手入力００戸）</v>
      </c>
      <c r="K9" s="169" t="s">
        <v>796</v>
      </c>
      <c r="L9" s="133" t="str">
        <f>"（"&amp;$H9&amp;"）　"&amp;$I9&amp;"（手入力００戸）"</f>
        <v>（08030）　共同住宅（手入力００戸）</v>
      </c>
      <c r="M9" s="1" t="s">
        <v>777</v>
      </c>
      <c r="N9" s="162" t="str">
        <f t="shared" si="0"/>
        <v>（08030） (  共同住宅</v>
      </c>
      <c r="O9" s="162"/>
    </row>
    <row r="10" spans="1:15">
      <c r="A10" s="165"/>
      <c r="B10" s="166" t="s">
        <v>877</v>
      </c>
      <c r="C10" s="170" t="s">
        <v>550</v>
      </c>
      <c r="D10" s="170"/>
      <c r="E10" s="226" t="s">
        <v>1124</v>
      </c>
      <c r="F10" s="172" t="s">
        <v>1188</v>
      </c>
      <c r="G10" s="167" t="s">
        <v>99</v>
      </c>
      <c r="H10" s="168" t="s">
        <v>211</v>
      </c>
      <c r="I10" s="167" t="s">
        <v>210</v>
      </c>
      <c r="J10" s="162" t="str">
        <f t="shared" ref="J10:J71" si="1">"（"&amp;H10&amp;"）　"&amp;$I10</f>
        <v>（08040）　寄宿舎</v>
      </c>
      <c r="K10" s="169" t="s">
        <v>797</v>
      </c>
      <c r="L10" s="162" t="str">
        <f t="shared" ref="L10:L71" si="2">"（"&amp;$H10&amp;"）　"&amp;$I10</f>
        <v>（08040）　寄宿舎</v>
      </c>
      <c r="M10" s="1"/>
      <c r="N10" s="162" t="str">
        <f t="shared" si="0"/>
        <v>（08040） (  寄宿舎</v>
      </c>
      <c r="O10" s="162"/>
    </row>
    <row r="11" spans="1:15">
      <c r="A11" s="165"/>
      <c r="B11" s="166" t="s">
        <v>306</v>
      </c>
      <c r="C11" s="166" t="s">
        <v>551</v>
      </c>
      <c r="D11" s="166"/>
      <c r="E11" s="226" t="s">
        <v>1125</v>
      </c>
      <c r="F11" s="172" t="s">
        <v>1189</v>
      </c>
      <c r="G11" s="167" t="s">
        <v>102</v>
      </c>
      <c r="H11" s="168" t="s">
        <v>972</v>
      </c>
      <c r="I11" s="167" t="s">
        <v>212</v>
      </c>
      <c r="J11" s="162" t="str">
        <f t="shared" si="1"/>
        <v>（08050）　下宿</v>
      </c>
      <c r="K11" s="169" t="s">
        <v>940</v>
      </c>
      <c r="L11" s="162" t="str">
        <f t="shared" si="2"/>
        <v>（08050）　下宿</v>
      </c>
      <c r="M11" s="162"/>
      <c r="N11" s="162" t="str">
        <f t="shared" si="0"/>
        <v>（08050） (  下宿</v>
      </c>
      <c r="O11" s="162"/>
    </row>
    <row r="12" spans="1:15">
      <c r="A12" s="165"/>
      <c r="B12" s="170" t="s">
        <v>308</v>
      </c>
      <c r="C12" s="166" t="s">
        <v>552</v>
      </c>
      <c r="D12" s="166"/>
      <c r="E12" s="226" t="s">
        <v>1126</v>
      </c>
      <c r="F12" s="172" t="s">
        <v>1190</v>
      </c>
      <c r="G12" s="167" t="s">
        <v>104</v>
      </c>
      <c r="H12" s="168" t="s">
        <v>214</v>
      </c>
      <c r="I12" s="167" t="s">
        <v>890</v>
      </c>
      <c r="J12" s="162" t="str">
        <f t="shared" si="1"/>
        <v>（08060）　事務所併用住宅</v>
      </c>
      <c r="K12" s="169" t="s">
        <v>941</v>
      </c>
      <c r="L12" s="162" t="str">
        <f t="shared" si="2"/>
        <v>（08060）　事務所併用住宅</v>
      </c>
      <c r="M12" s="162"/>
      <c r="N12" s="162" t="str">
        <f t="shared" si="0"/>
        <v>（08060） (  事務所併用住宅</v>
      </c>
      <c r="O12" s="162"/>
    </row>
    <row r="13" spans="1:15">
      <c r="A13" s="165"/>
      <c r="B13" s="166" t="s">
        <v>310</v>
      </c>
      <c r="C13" s="166" t="s">
        <v>553</v>
      </c>
      <c r="D13" s="166"/>
      <c r="E13" s="226" t="s">
        <v>1127</v>
      </c>
      <c r="F13" s="172" t="s">
        <v>1191</v>
      </c>
      <c r="G13" s="167" t="s">
        <v>106</v>
      </c>
      <c r="H13" s="168" t="s">
        <v>612</v>
      </c>
      <c r="I13" s="167" t="s">
        <v>891</v>
      </c>
      <c r="J13" s="162" t="str">
        <f t="shared" si="1"/>
        <v>（08060）　店舗併用住宅</v>
      </c>
      <c r="K13" s="169" t="s">
        <v>798</v>
      </c>
      <c r="L13" s="162" t="str">
        <f t="shared" si="2"/>
        <v>（08060）　店舗併用住宅</v>
      </c>
      <c r="M13" s="162"/>
      <c r="N13" s="162" t="str">
        <f t="shared" si="0"/>
        <v>（08060） (  店舗併用住宅</v>
      </c>
      <c r="O13" s="162"/>
    </row>
    <row r="14" spans="1:15">
      <c r="A14" s="165"/>
      <c r="B14" s="166" t="s">
        <v>335</v>
      </c>
      <c r="C14" s="166" t="s">
        <v>554</v>
      </c>
      <c r="D14" s="166"/>
      <c r="E14" s="226" t="s">
        <v>1128</v>
      </c>
      <c r="F14" s="172"/>
      <c r="G14" s="167" t="s">
        <v>108</v>
      </c>
      <c r="H14" s="168" t="s">
        <v>216</v>
      </c>
      <c r="I14" s="167" t="s">
        <v>215</v>
      </c>
      <c r="J14" s="162" t="str">
        <f t="shared" si="1"/>
        <v>（08070）　幼稚園</v>
      </c>
      <c r="K14" s="169" t="s">
        <v>942</v>
      </c>
      <c r="L14" s="162" t="str">
        <f t="shared" si="2"/>
        <v>（08070）　幼稚園</v>
      </c>
      <c r="M14" s="162"/>
      <c r="N14" s="162" t="str">
        <f t="shared" si="0"/>
        <v>（08070） (  幼稚園</v>
      </c>
      <c r="O14" s="162"/>
    </row>
    <row r="15" spans="1:15">
      <c r="A15" s="165"/>
      <c r="B15" s="166" t="s">
        <v>336</v>
      </c>
      <c r="C15" s="166" t="s">
        <v>555</v>
      </c>
      <c r="D15" s="166"/>
      <c r="E15" s="226" t="s">
        <v>1129</v>
      </c>
      <c r="F15" s="172" t="s">
        <v>1185</v>
      </c>
      <c r="G15" s="167" t="s">
        <v>110</v>
      </c>
      <c r="H15" s="168" t="s">
        <v>218</v>
      </c>
      <c r="I15" s="167" t="s">
        <v>217</v>
      </c>
      <c r="J15" s="162" t="str">
        <f t="shared" si="1"/>
        <v>（08080）　小学校</v>
      </c>
      <c r="K15" s="169" t="s">
        <v>932</v>
      </c>
      <c r="L15" s="162" t="str">
        <f t="shared" si="2"/>
        <v>（08080）　小学校</v>
      </c>
      <c r="M15" s="162"/>
      <c r="N15" s="162" t="str">
        <f t="shared" si="0"/>
        <v>（08080） (  小学校</v>
      </c>
      <c r="O15" s="162"/>
    </row>
    <row r="16" spans="1:15">
      <c r="A16" s="127"/>
      <c r="B16" s="166" t="s">
        <v>337</v>
      </c>
      <c r="C16" s="166" t="s">
        <v>556</v>
      </c>
      <c r="D16" s="166"/>
      <c r="E16" s="226" t="s">
        <v>1130</v>
      </c>
      <c r="F16" s="172" t="s">
        <v>1187</v>
      </c>
      <c r="G16" s="167" t="s">
        <v>111</v>
      </c>
      <c r="H16" s="168" t="s">
        <v>973</v>
      </c>
      <c r="I16" s="167" t="s">
        <v>223</v>
      </c>
      <c r="J16" s="162" t="str">
        <f t="shared" si="1"/>
        <v>（08130）　各種学校</v>
      </c>
      <c r="K16" s="169" t="s">
        <v>795</v>
      </c>
      <c r="L16" s="162" t="str">
        <f t="shared" si="2"/>
        <v>（08130）　各種学校</v>
      </c>
      <c r="M16" s="162"/>
      <c r="N16" s="162" t="str">
        <f t="shared" si="0"/>
        <v>（08130） (  各種学校</v>
      </c>
      <c r="O16" s="162"/>
    </row>
    <row r="17" spans="1:15">
      <c r="A17" s="127"/>
      <c r="B17" s="166" t="s">
        <v>292</v>
      </c>
      <c r="C17" s="166" t="s">
        <v>557</v>
      </c>
      <c r="D17" s="166"/>
      <c r="E17" s="226" t="s">
        <v>1131</v>
      </c>
      <c r="F17" s="172" t="s">
        <v>1186</v>
      </c>
      <c r="G17" s="167" t="s">
        <v>113</v>
      </c>
      <c r="H17" s="168" t="s">
        <v>732</v>
      </c>
      <c r="I17" s="167" t="s">
        <v>617</v>
      </c>
      <c r="J17" s="162" t="str">
        <f t="shared" si="1"/>
        <v>（08132）　幼保連携型認定こども園</v>
      </c>
      <c r="K17" s="169" t="s">
        <v>339</v>
      </c>
      <c r="L17" s="162" t="str">
        <f t="shared" si="2"/>
        <v>（08132）　幼保連携型認定こども園</v>
      </c>
      <c r="M17" s="162"/>
      <c r="N17" s="162" t="str">
        <f t="shared" si="0"/>
        <v>（08132） (  幼保連携型認定こども園</v>
      </c>
      <c r="O17" s="162"/>
    </row>
    <row r="18" spans="1:15">
      <c r="A18" s="127"/>
      <c r="B18" s="166" t="s">
        <v>294</v>
      </c>
      <c r="C18" s="166" t="s">
        <v>558</v>
      </c>
      <c r="D18" s="166"/>
      <c r="E18" s="226" t="s">
        <v>1132</v>
      </c>
      <c r="F18" s="172"/>
      <c r="G18" s="167" t="s">
        <v>81</v>
      </c>
      <c r="H18" s="168" t="s">
        <v>731</v>
      </c>
      <c r="I18" s="167" t="s">
        <v>613</v>
      </c>
      <c r="J18" s="162" t="str">
        <f t="shared" si="1"/>
        <v>（08082）　義務教育学校</v>
      </c>
      <c r="K18" s="127"/>
      <c r="L18" s="162" t="str">
        <f t="shared" si="2"/>
        <v>（08082）　義務教育学校</v>
      </c>
      <c r="M18" s="162"/>
      <c r="N18" s="162" t="str">
        <f t="shared" si="0"/>
        <v>（08082） (  義務教育学校</v>
      </c>
      <c r="O18" s="162"/>
    </row>
    <row r="19" spans="1:15">
      <c r="A19" s="127"/>
      <c r="B19" s="166" t="s">
        <v>296</v>
      </c>
      <c r="C19" s="166" t="s">
        <v>559</v>
      </c>
      <c r="D19" s="166"/>
      <c r="E19" s="226" t="s">
        <v>1133</v>
      </c>
      <c r="F19" s="172" t="s">
        <v>924</v>
      </c>
      <c r="G19" s="127"/>
      <c r="H19" s="168" t="s">
        <v>974</v>
      </c>
      <c r="I19" s="167" t="s">
        <v>892</v>
      </c>
      <c r="J19" s="162" t="str">
        <f t="shared" si="1"/>
        <v>（08090）　中学校</v>
      </c>
      <c r="K19" s="127"/>
      <c r="L19" s="162" t="str">
        <f t="shared" si="2"/>
        <v>（08090）　中学校</v>
      </c>
      <c r="M19" s="162"/>
      <c r="N19" s="162" t="str">
        <f t="shared" si="0"/>
        <v>（08090） (  中学校</v>
      </c>
      <c r="O19" s="162"/>
    </row>
    <row r="20" spans="1:15">
      <c r="A20" s="127"/>
      <c r="B20" s="166" t="s">
        <v>298</v>
      </c>
      <c r="C20" s="166" t="s">
        <v>560</v>
      </c>
      <c r="D20" s="166"/>
      <c r="E20" s="226" t="s">
        <v>1134</v>
      </c>
      <c r="F20" s="172" t="s">
        <v>925</v>
      </c>
      <c r="G20" s="127"/>
      <c r="H20" s="168" t="s">
        <v>974</v>
      </c>
      <c r="I20" s="167" t="s">
        <v>893</v>
      </c>
      <c r="J20" s="162" t="str">
        <f t="shared" si="1"/>
        <v>（08090）　高等学校</v>
      </c>
      <c r="K20" s="127"/>
      <c r="L20" s="162" t="str">
        <f t="shared" si="2"/>
        <v>（08090）　高等学校</v>
      </c>
      <c r="M20" s="162"/>
      <c r="N20" s="162" t="str">
        <f t="shared" si="0"/>
        <v>（08090） (  高等学校</v>
      </c>
      <c r="O20" s="162"/>
    </row>
    <row r="21" spans="1:15">
      <c r="A21" s="127"/>
      <c r="B21" s="166" t="s">
        <v>300</v>
      </c>
      <c r="C21" s="166" t="s">
        <v>562</v>
      </c>
      <c r="D21" s="166"/>
      <c r="E21" s="226" t="s">
        <v>1135</v>
      </c>
      <c r="F21" s="172"/>
      <c r="G21" s="127"/>
      <c r="H21" s="168" t="s">
        <v>975</v>
      </c>
      <c r="I21" s="167" t="s">
        <v>614</v>
      </c>
      <c r="J21" s="162" t="str">
        <f t="shared" si="1"/>
        <v>（08100）　特別支援学校</v>
      </c>
      <c r="K21" s="127"/>
      <c r="L21" s="162" t="str">
        <f t="shared" si="2"/>
        <v>（08100）　特別支援学校</v>
      </c>
      <c r="M21" s="162"/>
      <c r="N21" s="162" t="str">
        <f t="shared" si="0"/>
        <v>（08100） (  特別支援学校</v>
      </c>
      <c r="O21" s="162"/>
    </row>
    <row r="22" spans="1:15">
      <c r="A22" s="127"/>
      <c r="B22" s="166" t="s">
        <v>302</v>
      </c>
      <c r="C22" s="166" t="s">
        <v>563</v>
      </c>
      <c r="D22" s="171"/>
      <c r="E22" s="226" t="s">
        <v>1136</v>
      </c>
      <c r="F22" s="171"/>
      <c r="G22" s="127"/>
      <c r="H22" s="168" t="s">
        <v>976</v>
      </c>
      <c r="I22" s="167" t="s">
        <v>894</v>
      </c>
      <c r="J22" s="162" t="str">
        <f t="shared" si="1"/>
        <v>（08110）　大学</v>
      </c>
      <c r="K22" s="127"/>
      <c r="L22" s="162" t="str">
        <f t="shared" si="2"/>
        <v>（08110）　大学</v>
      </c>
      <c r="M22" s="162"/>
      <c r="N22" s="162" t="str">
        <f t="shared" si="0"/>
        <v>（08110） (  大学</v>
      </c>
      <c r="O22" s="162"/>
    </row>
    <row r="23" spans="1:15">
      <c r="A23" s="127"/>
      <c r="B23" s="166" t="s">
        <v>304</v>
      </c>
      <c r="C23" s="166" t="s">
        <v>564</v>
      </c>
      <c r="D23" s="171"/>
      <c r="E23" s="226" t="s">
        <v>1137</v>
      </c>
      <c r="F23" s="171"/>
      <c r="G23" s="127"/>
      <c r="H23" s="168" t="s">
        <v>220</v>
      </c>
      <c r="I23" s="167" t="s">
        <v>895</v>
      </c>
      <c r="J23" s="162" t="str">
        <f t="shared" si="1"/>
        <v>（08110）　高等専門学校</v>
      </c>
      <c r="K23" s="127"/>
      <c r="L23" s="162" t="str">
        <f t="shared" si="2"/>
        <v>（08110）　高等専門学校</v>
      </c>
      <c r="M23" s="162"/>
      <c r="N23" s="162" t="str">
        <f t="shared" si="0"/>
        <v>（08110） (  高等専門学校</v>
      </c>
      <c r="O23" s="162"/>
    </row>
    <row r="24" spans="1:15">
      <c r="A24" s="127"/>
      <c r="B24" s="166" t="s">
        <v>320</v>
      </c>
      <c r="C24" s="166" t="s">
        <v>565</v>
      </c>
      <c r="D24" s="171"/>
      <c r="E24" s="226" t="s">
        <v>1138</v>
      </c>
      <c r="F24" s="171"/>
      <c r="G24" s="127"/>
      <c r="H24" s="168" t="s">
        <v>222</v>
      </c>
      <c r="I24" s="167" t="s">
        <v>221</v>
      </c>
      <c r="J24" s="162" t="str">
        <f t="shared" si="1"/>
        <v>（08120）　専修学校</v>
      </c>
      <c r="K24" s="127"/>
      <c r="L24" s="162" t="str">
        <f t="shared" si="2"/>
        <v>（08120）　専修学校</v>
      </c>
      <c r="M24" s="162"/>
      <c r="N24" s="162" t="str">
        <f t="shared" si="0"/>
        <v>（08120） (  専修学校</v>
      </c>
      <c r="O24" s="162"/>
    </row>
    <row r="25" spans="1:15">
      <c r="A25" s="127"/>
      <c r="B25" s="166" t="s">
        <v>322</v>
      </c>
      <c r="C25" s="166" t="s">
        <v>566</v>
      </c>
      <c r="D25" s="171"/>
      <c r="E25" s="226" t="s">
        <v>1139</v>
      </c>
      <c r="F25" s="171"/>
      <c r="G25" s="127"/>
      <c r="H25" s="168" t="s">
        <v>973</v>
      </c>
      <c r="I25" s="167" t="s">
        <v>223</v>
      </c>
      <c r="J25" s="162" t="str">
        <f t="shared" si="1"/>
        <v>（08130）　各種学校</v>
      </c>
      <c r="K25" s="127"/>
      <c r="L25" s="162" t="str">
        <f t="shared" si="2"/>
        <v>（08130）　各種学校</v>
      </c>
      <c r="M25" s="162"/>
      <c r="N25" s="162" t="str">
        <f t="shared" si="0"/>
        <v>（08130） (  各種学校</v>
      </c>
      <c r="O25" s="162"/>
    </row>
    <row r="26" spans="1:15">
      <c r="A26" s="127"/>
      <c r="B26" s="166" t="s">
        <v>324</v>
      </c>
      <c r="C26" s="166" t="s">
        <v>567</v>
      </c>
      <c r="D26" s="171"/>
      <c r="E26" s="171"/>
      <c r="F26" s="171"/>
      <c r="G26" s="127"/>
      <c r="H26" s="168" t="s">
        <v>732</v>
      </c>
      <c r="I26" s="167" t="s">
        <v>617</v>
      </c>
      <c r="J26" s="162" t="str">
        <f t="shared" si="1"/>
        <v>（08132）　幼保連携型認定こども園</v>
      </c>
      <c r="K26" s="127"/>
      <c r="L26" s="162" t="str">
        <f t="shared" si="2"/>
        <v>（08132）　幼保連携型認定こども園</v>
      </c>
      <c r="M26" s="162"/>
      <c r="N26" s="162" t="str">
        <f t="shared" si="0"/>
        <v>（08132） (  幼保連携型認定こども園</v>
      </c>
      <c r="O26" s="162"/>
    </row>
    <row r="27" spans="1:15">
      <c r="A27" s="127"/>
      <c r="B27" s="166" t="s">
        <v>326</v>
      </c>
      <c r="C27" s="166" t="s">
        <v>568</v>
      </c>
      <c r="D27" s="171"/>
      <c r="E27" s="171"/>
      <c r="F27" s="171"/>
      <c r="G27" s="127"/>
      <c r="H27" s="168" t="s">
        <v>977</v>
      </c>
      <c r="I27" s="167" t="s">
        <v>886</v>
      </c>
      <c r="J27" s="162" t="str">
        <f t="shared" si="1"/>
        <v>（08140）　図書館</v>
      </c>
      <c r="K27" s="127"/>
      <c r="L27" s="162" t="str">
        <f t="shared" si="2"/>
        <v>（08140）　図書館</v>
      </c>
      <c r="M27" s="162"/>
      <c r="N27" s="162" t="str">
        <f t="shared" si="0"/>
        <v>（08140） (  図書館</v>
      </c>
      <c r="O27" s="162"/>
    </row>
    <row r="28" spans="1:15">
      <c r="A28" s="127"/>
      <c r="B28" s="166" t="s">
        <v>328</v>
      </c>
      <c r="C28" s="166" t="s">
        <v>569</v>
      </c>
      <c r="D28" s="171"/>
      <c r="E28" s="171"/>
      <c r="F28" s="171"/>
      <c r="G28" s="127"/>
      <c r="H28" s="168" t="s">
        <v>978</v>
      </c>
      <c r="I28" s="167" t="s">
        <v>887</v>
      </c>
      <c r="J28" s="162" t="str">
        <f t="shared" si="1"/>
        <v>（08150）　博物館</v>
      </c>
      <c r="K28" s="127"/>
      <c r="L28" s="162" t="str">
        <f t="shared" si="2"/>
        <v>（08150）　博物館</v>
      </c>
      <c r="M28" s="162"/>
      <c r="N28" s="162" t="str">
        <f t="shared" si="0"/>
        <v>（08150） (  博物館</v>
      </c>
      <c r="O28" s="162"/>
    </row>
    <row r="29" spans="1:15">
      <c r="A29" s="127"/>
      <c r="B29" s="166" t="s">
        <v>329</v>
      </c>
      <c r="C29" s="166" t="s">
        <v>570</v>
      </c>
      <c r="D29" s="171"/>
      <c r="E29" s="171"/>
      <c r="F29" s="171"/>
      <c r="G29" s="127"/>
      <c r="H29" s="168" t="s">
        <v>733</v>
      </c>
      <c r="I29" s="167" t="s">
        <v>888</v>
      </c>
      <c r="J29" s="162" t="str">
        <f t="shared" si="1"/>
        <v>（08152）　美術館</v>
      </c>
      <c r="K29" s="127"/>
      <c r="L29" s="162" t="str">
        <f t="shared" si="2"/>
        <v>（08152）　美術館</v>
      </c>
      <c r="M29" s="162"/>
      <c r="N29" s="162" t="str">
        <f t="shared" si="0"/>
        <v>（08152） (  美術館</v>
      </c>
      <c r="O29" s="162"/>
    </row>
    <row r="30" spans="1:15">
      <c r="A30" s="127"/>
      <c r="B30" s="166" t="s">
        <v>330</v>
      </c>
      <c r="C30" s="166" t="s">
        <v>571</v>
      </c>
      <c r="D30" s="171"/>
      <c r="E30" s="171"/>
      <c r="F30" s="171"/>
      <c r="G30" s="127"/>
      <c r="H30" s="168" t="s">
        <v>979</v>
      </c>
      <c r="I30" s="167" t="s">
        <v>896</v>
      </c>
      <c r="J30" s="162" t="str">
        <f t="shared" si="1"/>
        <v>（08160）　神社</v>
      </c>
      <c r="K30" s="127"/>
      <c r="L30" s="162" t="str">
        <f t="shared" si="2"/>
        <v>（08160）　神社</v>
      </c>
      <c r="M30" s="162"/>
      <c r="N30" s="162" t="str">
        <f t="shared" si="0"/>
        <v>（08160） (  神社</v>
      </c>
      <c r="O30" s="162"/>
    </row>
    <row r="31" spans="1:15">
      <c r="A31" s="127"/>
      <c r="B31" s="166" t="s">
        <v>331</v>
      </c>
      <c r="C31" s="166" t="s">
        <v>572</v>
      </c>
      <c r="D31" s="171"/>
      <c r="E31" s="171"/>
      <c r="F31" s="171"/>
      <c r="G31" s="127"/>
      <c r="H31" s="168" t="s">
        <v>979</v>
      </c>
      <c r="I31" s="167" t="s">
        <v>897</v>
      </c>
      <c r="J31" s="162" t="str">
        <f t="shared" si="1"/>
        <v>（08160）　寺院</v>
      </c>
      <c r="K31" s="127"/>
      <c r="L31" s="162" t="str">
        <f t="shared" si="2"/>
        <v>（08160）　寺院</v>
      </c>
      <c r="M31" s="162"/>
      <c r="N31" s="162" t="str">
        <f t="shared" si="0"/>
        <v>（08160） (  寺院</v>
      </c>
      <c r="O31" s="162"/>
    </row>
    <row r="32" spans="1:15">
      <c r="A32" s="127"/>
      <c r="B32" s="166" t="s">
        <v>332</v>
      </c>
      <c r="C32" s="166" t="s">
        <v>573</v>
      </c>
      <c r="D32" s="171"/>
      <c r="E32" s="171"/>
      <c r="F32" s="171"/>
      <c r="G32" s="127"/>
      <c r="H32" s="168" t="s">
        <v>979</v>
      </c>
      <c r="I32" s="167" t="s">
        <v>898</v>
      </c>
      <c r="J32" s="162" t="str">
        <f t="shared" si="1"/>
        <v>（08160）　教会</v>
      </c>
      <c r="K32" s="127"/>
      <c r="L32" s="162" t="str">
        <f t="shared" si="2"/>
        <v>（08160）　教会</v>
      </c>
      <c r="M32" s="162"/>
      <c r="N32" s="162" t="str">
        <f t="shared" si="0"/>
        <v>（08160） (  教会</v>
      </c>
      <c r="O32" s="162"/>
    </row>
    <row r="33" spans="1:15">
      <c r="A33" s="127"/>
      <c r="B33" s="166" t="s">
        <v>333</v>
      </c>
      <c r="C33" s="166" t="s">
        <v>574</v>
      </c>
      <c r="D33" s="171"/>
      <c r="E33" s="171"/>
      <c r="F33" s="171"/>
      <c r="G33" s="127"/>
      <c r="H33" s="168" t="s">
        <v>980</v>
      </c>
      <c r="I33" s="167" t="s">
        <v>900</v>
      </c>
      <c r="J33" s="162" t="str">
        <f t="shared" si="1"/>
        <v>（08170）　老人ホーム</v>
      </c>
      <c r="K33" s="127"/>
      <c r="L33" s="162" t="str">
        <f t="shared" si="2"/>
        <v>（08170）　老人ホーム</v>
      </c>
      <c r="M33" s="162"/>
      <c r="N33" s="162" t="str">
        <f t="shared" si="0"/>
        <v>（08170） (  老人ホーム</v>
      </c>
      <c r="O33" s="162"/>
    </row>
    <row r="34" spans="1:15">
      <c r="A34" s="127"/>
      <c r="B34" s="166" t="s">
        <v>334</v>
      </c>
      <c r="C34" s="166" t="s">
        <v>575</v>
      </c>
      <c r="D34" s="171"/>
      <c r="E34" s="171"/>
      <c r="F34" s="171"/>
      <c r="G34" s="127"/>
      <c r="H34" s="168" t="s">
        <v>980</v>
      </c>
      <c r="I34" s="167" t="s">
        <v>945</v>
      </c>
      <c r="J34" s="162" t="str">
        <f t="shared" si="1"/>
        <v>（08170）　福祉ホーム</v>
      </c>
      <c r="K34" s="127"/>
      <c r="L34" s="162" t="str">
        <f t="shared" si="2"/>
        <v>（08170）　福祉ホーム</v>
      </c>
      <c r="M34" s="162"/>
      <c r="N34" s="162" t="str">
        <f t="shared" si="0"/>
        <v>（08170） (  福祉ホーム</v>
      </c>
      <c r="O34" s="162"/>
    </row>
    <row r="35" spans="1:15">
      <c r="A35" s="127"/>
      <c r="B35" s="166" t="s">
        <v>291</v>
      </c>
      <c r="C35" s="166" t="s">
        <v>576</v>
      </c>
      <c r="D35" s="171"/>
      <c r="E35" s="171"/>
      <c r="F35" s="171"/>
      <c r="G35" s="127"/>
      <c r="H35" s="168" t="s">
        <v>981</v>
      </c>
      <c r="I35" s="167" t="s">
        <v>899</v>
      </c>
      <c r="J35" s="162" t="str">
        <f t="shared" si="1"/>
        <v>（08180）　保育所</v>
      </c>
      <c r="K35" s="127"/>
      <c r="L35" s="162" t="str">
        <f t="shared" si="2"/>
        <v>（08180）　保育所</v>
      </c>
      <c r="M35" s="162"/>
      <c r="N35" s="162" t="str">
        <f t="shared" si="0"/>
        <v>（08180） (  保育所</v>
      </c>
    </row>
    <row r="36" spans="1:15">
      <c r="A36" s="127"/>
      <c r="B36" s="166" t="s">
        <v>293</v>
      </c>
      <c r="C36" s="166" t="s">
        <v>579</v>
      </c>
      <c r="D36" s="171"/>
      <c r="E36" s="171"/>
      <c r="F36" s="171"/>
      <c r="G36" s="127"/>
      <c r="H36" s="168" t="s">
        <v>982</v>
      </c>
      <c r="I36" s="167" t="s">
        <v>901</v>
      </c>
      <c r="J36" s="162" t="str">
        <f t="shared" si="1"/>
        <v>（08190）　助産所（入所する者の寝室があるもの）</v>
      </c>
      <c r="K36" s="127"/>
      <c r="L36" s="162" t="str">
        <f t="shared" si="2"/>
        <v>（08190）　助産所（入所する者の寝室があるもの）</v>
      </c>
      <c r="M36" s="162"/>
      <c r="N36" s="162" t="str">
        <f t="shared" si="0"/>
        <v>（08190） (  助産所（入所する者の寝室があるもの）</v>
      </c>
    </row>
    <row r="37" spans="1:15">
      <c r="A37" s="127"/>
      <c r="B37" s="166" t="s">
        <v>299</v>
      </c>
      <c r="C37" s="166" t="s">
        <v>580</v>
      </c>
      <c r="D37" s="171"/>
      <c r="E37" s="171"/>
      <c r="F37" s="171"/>
      <c r="G37" s="127"/>
      <c r="H37" s="168" t="s">
        <v>734</v>
      </c>
      <c r="I37" s="167" t="s">
        <v>902</v>
      </c>
      <c r="J37" s="162" t="str">
        <f t="shared" si="1"/>
        <v>（08192）　助産所（入所する者の寝室がないもの）</v>
      </c>
      <c r="K37" s="127"/>
      <c r="L37" s="162" t="str">
        <f t="shared" si="2"/>
        <v>（08192）　助産所（入所する者の寝室がないもの）</v>
      </c>
      <c r="M37" s="162"/>
      <c r="N37" s="162" t="str">
        <f t="shared" si="0"/>
        <v>（08192） (  助産所（入所する者の寝室がないもの）</v>
      </c>
    </row>
    <row r="38" spans="1:15">
      <c r="A38" s="127"/>
      <c r="B38" s="166" t="s">
        <v>301</v>
      </c>
      <c r="C38" s="166" t="s">
        <v>581</v>
      </c>
      <c r="D38" s="171"/>
      <c r="E38" s="171"/>
      <c r="F38" s="171"/>
      <c r="G38" s="127"/>
      <c r="H38" s="168" t="s">
        <v>983</v>
      </c>
      <c r="I38" s="167" t="s">
        <v>946</v>
      </c>
      <c r="J38" s="162" t="str">
        <f t="shared" si="1"/>
        <v>（08210）　児童福祉施設等（老人ホーム等を除き入所する者の寝室があるもの）</v>
      </c>
      <c r="K38" s="127"/>
      <c r="L38" s="162" t="str">
        <f t="shared" si="2"/>
        <v>（08210）　児童福祉施設等（老人ホーム等を除き入所する者の寝室があるもの）</v>
      </c>
      <c r="M38" s="162"/>
      <c r="N38" s="162" t="str">
        <f t="shared" si="0"/>
        <v>（08210） (  児童福祉施設等（老人ホーム等を除き入所する者の寝室があるもの）</v>
      </c>
    </row>
    <row r="39" spans="1:15">
      <c r="A39" s="127"/>
      <c r="B39" s="166" t="s">
        <v>303</v>
      </c>
      <c r="C39" s="166" t="s">
        <v>582</v>
      </c>
      <c r="D39" s="171"/>
      <c r="E39" s="171"/>
      <c r="F39" s="171"/>
      <c r="G39" s="127"/>
      <c r="H39" s="168" t="s">
        <v>229</v>
      </c>
      <c r="I39" s="167" t="s">
        <v>947</v>
      </c>
      <c r="J39" s="162" t="str">
        <f t="shared" si="1"/>
        <v>（08220）　児童福祉施設等（老人ホーム等を除き入所する者の寝室がないもの）</v>
      </c>
      <c r="K39" s="127"/>
      <c r="L39" s="162" t="str">
        <f t="shared" si="2"/>
        <v>（08220）　児童福祉施設等（老人ホーム等を除き入所する者の寝室がないもの）</v>
      </c>
      <c r="M39" s="162"/>
      <c r="N39" s="162" t="str">
        <f t="shared" si="0"/>
        <v>（08220） (  児童福祉施設等（老人ホーム等を除き入所する者の寝室がないもの）</v>
      </c>
    </row>
    <row r="40" spans="1:15">
      <c r="A40" s="127"/>
      <c r="B40" s="166" t="s">
        <v>305</v>
      </c>
      <c r="C40" s="166" t="s">
        <v>583</v>
      </c>
      <c r="D40" s="171"/>
      <c r="E40" s="171"/>
      <c r="F40" s="171"/>
      <c r="G40" s="127"/>
      <c r="H40" s="168" t="s">
        <v>984</v>
      </c>
      <c r="I40" s="167" t="s">
        <v>230</v>
      </c>
      <c r="J40" s="162" t="str">
        <f t="shared" si="1"/>
        <v>（08230）　公衆浴場（個室付浴場業に係る公衆浴場を除く。）</v>
      </c>
      <c r="K40" s="127"/>
      <c r="L40" s="162" t="str">
        <f t="shared" si="2"/>
        <v>（08230）　公衆浴場（個室付浴場業に係る公衆浴場を除く。）</v>
      </c>
      <c r="M40" s="162"/>
      <c r="N40" s="162" t="str">
        <f t="shared" si="0"/>
        <v>（08230） (  公衆浴場（個室付浴場業に係る公衆浴場を除く。）</v>
      </c>
    </row>
    <row r="41" spans="1:15">
      <c r="A41" s="127"/>
      <c r="B41" s="166" t="s">
        <v>307</v>
      </c>
      <c r="C41" s="166" t="s">
        <v>584</v>
      </c>
      <c r="D41" s="171"/>
      <c r="E41" s="171"/>
      <c r="F41" s="171"/>
      <c r="G41" s="127"/>
      <c r="H41" s="168" t="s">
        <v>948</v>
      </c>
      <c r="I41" s="167" t="s">
        <v>949</v>
      </c>
      <c r="J41" s="162" t="str">
        <f t="shared" si="1"/>
        <v>（08240）　診療所（患者の収容施設のあるものに限る。）</v>
      </c>
      <c r="K41" s="127"/>
      <c r="L41" s="162" t="str">
        <f t="shared" si="2"/>
        <v>（08240）　診療所（患者の収容施設のあるものに限る。）</v>
      </c>
      <c r="M41" s="162"/>
      <c r="N41" s="162" t="str">
        <f t="shared" si="0"/>
        <v>（08240） (  診療所（患者の収容施設のあるものに限る。）</v>
      </c>
    </row>
    <row r="42" spans="1:15">
      <c r="A42" s="127"/>
      <c r="B42" s="166" t="s">
        <v>309</v>
      </c>
      <c r="C42" s="166" t="s">
        <v>585</v>
      </c>
      <c r="D42" s="171"/>
      <c r="E42" s="171"/>
      <c r="F42" s="171"/>
      <c r="G42" s="127"/>
      <c r="H42" s="168" t="s">
        <v>233</v>
      </c>
      <c r="I42" s="167" t="s">
        <v>232</v>
      </c>
      <c r="J42" s="162" t="str">
        <f t="shared" si="1"/>
        <v>（08250）　診療所（患者の収容施設のないものに限る。）</v>
      </c>
      <c r="K42" s="127"/>
      <c r="L42" s="162" t="str">
        <f t="shared" si="2"/>
        <v>（08250）　診療所（患者の収容施設のないものに限る。）</v>
      </c>
      <c r="M42" s="162"/>
      <c r="N42" s="162" t="str">
        <f t="shared" si="0"/>
        <v>（08250） (  診療所（患者の収容施設のないものに限る。）</v>
      </c>
    </row>
    <row r="43" spans="1:15">
      <c r="A43" s="127"/>
      <c r="B43" s="166" t="s">
        <v>311</v>
      </c>
      <c r="C43" s="166" t="s">
        <v>586</v>
      </c>
      <c r="D43" s="171"/>
      <c r="E43" s="171"/>
      <c r="F43" s="171"/>
      <c r="G43" s="127"/>
      <c r="H43" s="168" t="s">
        <v>235</v>
      </c>
      <c r="I43" s="167" t="s">
        <v>234</v>
      </c>
      <c r="J43" s="162" t="str">
        <f t="shared" si="1"/>
        <v>（08260）　病院</v>
      </c>
      <c r="K43" s="127"/>
      <c r="L43" s="162" t="str">
        <f t="shared" si="2"/>
        <v>（08260）　病院</v>
      </c>
      <c r="M43" s="162"/>
      <c r="N43" s="162" t="str">
        <f t="shared" si="0"/>
        <v>（08260） (  病院</v>
      </c>
    </row>
    <row r="44" spans="1:15">
      <c r="A44" s="127"/>
      <c r="B44" s="166" t="s">
        <v>313</v>
      </c>
      <c r="C44" s="166" t="s">
        <v>587</v>
      </c>
      <c r="D44" s="171"/>
      <c r="E44" s="171"/>
      <c r="F44" s="171"/>
      <c r="G44" s="127"/>
      <c r="H44" s="168" t="s">
        <v>985</v>
      </c>
      <c r="I44" s="167" t="s">
        <v>236</v>
      </c>
      <c r="J44" s="162" t="str">
        <f t="shared" si="1"/>
        <v>（08270）　巡査派出所</v>
      </c>
      <c r="K44" s="127"/>
      <c r="L44" s="162" t="str">
        <f t="shared" si="2"/>
        <v>（08270）　巡査派出所</v>
      </c>
      <c r="M44" s="162"/>
      <c r="N44" s="162" t="str">
        <f t="shared" si="0"/>
        <v>（08270） (  巡査派出所</v>
      </c>
    </row>
    <row r="45" spans="1:15">
      <c r="A45" s="127"/>
      <c r="B45" s="166" t="s">
        <v>315</v>
      </c>
      <c r="C45" s="166" t="s">
        <v>589</v>
      </c>
      <c r="D45" s="171"/>
      <c r="E45" s="171"/>
      <c r="F45" s="171"/>
      <c r="G45" s="127"/>
      <c r="H45" s="168" t="s">
        <v>619</v>
      </c>
      <c r="I45" s="167" t="s">
        <v>950</v>
      </c>
      <c r="J45" s="162" t="str">
        <f t="shared" si="1"/>
        <v>（08290）　郵便局</v>
      </c>
      <c r="K45" s="127"/>
      <c r="L45" s="162" t="str">
        <f t="shared" si="2"/>
        <v>（08290）　郵便局</v>
      </c>
      <c r="M45" s="162"/>
      <c r="N45" s="162" t="str">
        <f t="shared" si="0"/>
        <v>（08290） (  郵便局</v>
      </c>
    </row>
    <row r="46" spans="1:15">
      <c r="A46" s="127"/>
      <c r="B46" s="166" t="s">
        <v>317</v>
      </c>
      <c r="C46" s="166" t="s">
        <v>590</v>
      </c>
      <c r="D46" s="171"/>
      <c r="E46" s="171"/>
      <c r="F46" s="171"/>
      <c r="G46" s="127"/>
      <c r="H46" s="168" t="s">
        <v>986</v>
      </c>
      <c r="I46" s="167" t="s">
        <v>238</v>
      </c>
      <c r="J46" s="162" t="str">
        <f t="shared" si="1"/>
        <v>（08300）　地方公共団体の支庁又は支所</v>
      </c>
      <c r="K46" s="127"/>
      <c r="L46" s="162" t="str">
        <f t="shared" si="2"/>
        <v>（08300）　地方公共団体の支庁又は支所</v>
      </c>
      <c r="M46" s="162"/>
      <c r="N46" s="162" t="str">
        <f t="shared" si="0"/>
        <v>（08300） (  地方公共団体の支庁又は支所</v>
      </c>
    </row>
    <row r="47" spans="1:15">
      <c r="A47" s="127"/>
      <c r="B47" s="166" t="s">
        <v>319</v>
      </c>
      <c r="C47" s="166" t="s">
        <v>591</v>
      </c>
      <c r="D47" s="171"/>
      <c r="E47" s="171"/>
      <c r="F47" s="171"/>
      <c r="G47" s="127"/>
      <c r="H47" s="168" t="s">
        <v>987</v>
      </c>
      <c r="I47" s="167" t="s">
        <v>951</v>
      </c>
      <c r="J47" s="162" t="str">
        <f t="shared" si="1"/>
        <v>（08310）　公衆便</v>
      </c>
      <c r="K47" s="127"/>
      <c r="L47" s="162" t="str">
        <f t="shared" si="2"/>
        <v>（08310）　公衆便</v>
      </c>
      <c r="M47" s="162"/>
      <c r="N47" s="162" t="str">
        <f t="shared" si="0"/>
        <v>（08310） (  公衆便</v>
      </c>
    </row>
    <row r="48" spans="1:15">
      <c r="A48" s="127"/>
      <c r="B48" s="166" t="s">
        <v>321</v>
      </c>
      <c r="C48" s="166" t="s">
        <v>592</v>
      </c>
      <c r="D48" s="171"/>
      <c r="E48" s="171"/>
      <c r="F48" s="171"/>
      <c r="G48" s="127"/>
      <c r="H48" s="168" t="s">
        <v>987</v>
      </c>
      <c r="I48" s="167" t="s">
        <v>952</v>
      </c>
      <c r="J48" s="162" t="str">
        <f t="shared" si="1"/>
        <v>（08310）　休憩所</v>
      </c>
      <c r="K48" s="127"/>
      <c r="L48" s="162" t="str">
        <f t="shared" si="2"/>
        <v>（08310）　休憩所</v>
      </c>
      <c r="M48" s="162"/>
      <c r="N48" s="162" t="str">
        <f t="shared" si="0"/>
        <v>（08310） (  休憩所</v>
      </c>
    </row>
    <row r="49" spans="1:14">
      <c r="A49" s="127"/>
      <c r="B49" s="166" t="s">
        <v>323</v>
      </c>
      <c r="C49" s="166" t="s">
        <v>593</v>
      </c>
      <c r="D49" s="171"/>
      <c r="E49" s="171"/>
      <c r="F49" s="127"/>
      <c r="G49" s="127"/>
      <c r="H49" s="168" t="s">
        <v>620</v>
      </c>
      <c r="I49" s="167" t="s">
        <v>953</v>
      </c>
      <c r="J49" s="162" t="str">
        <f t="shared" si="1"/>
        <v>（08310）　路線バスの停留所の上屋</v>
      </c>
      <c r="K49" s="127"/>
      <c r="L49" s="162" t="str">
        <f t="shared" si="2"/>
        <v>（08310）　路線バスの停留所の上屋</v>
      </c>
      <c r="M49" s="162"/>
      <c r="N49" s="162" t="str">
        <f t="shared" si="0"/>
        <v>（08310） (  路線バスの停留所の上屋</v>
      </c>
    </row>
    <row r="50" spans="1:14">
      <c r="A50" s="127"/>
      <c r="B50" s="166" t="s">
        <v>325</v>
      </c>
      <c r="C50" s="127"/>
      <c r="D50" s="127"/>
      <c r="E50" s="127"/>
      <c r="F50" s="127"/>
      <c r="G50" s="127"/>
      <c r="H50" s="168" t="s">
        <v>240</v>
      </c>
      <c r="I50" s="167" t="s">
        <v>495</v>
      </c>
      <c r="J50" s="162" t="str">
        <f t="shared" si="1"/>
        <v>（08320）　建築基準法施行令第１３０条の４第５号に基づき国土交通大臣が指定する施設</v>
      </c>
      <c r="K50" s="127"/>
      <c r="L50" s="162" t="str">
        <f t="shared" si="2"/>
        <v>（08320）　建築基準法施行令第１３０条の４第５号に基づき国土交通大臣が指定する施設</v>
      </c>
      <c r="M50" s="162"/>
      <c r="N50" s="162" t="str">
        <f t="shared" si="0"/>
        <v>（08320） (  建築基準法施行令第１３０条の４第５号に基づき国土交通大臣が指定する施設</v>
      </c>
    </row>
    <row r="51" spans="1:14">
      <c r="A51" s="127"/>
      <c r="B51" s="167" t="s">
        <v>327</v>
      </c>
      <c r="C51" s="127"/>
      <c r="D51" s="127"/>
      <c r="E51" s="127"/>
      <c r="F51" s="127"/>
      <c r="G51" s="127"/>
      <c r="H51" s="168" t="s">
        <v>242</v>
      </c>
      <c r="I51" s="167" t="s">
        <v>241</v>
      </c>
      <c r="J51" s="162" t="str">
        <f t="shared" si="1"/>
        <v>（08330）　税務署、警察署、保健所又は消防署その他これらに類するもの</v>
      </c>
      <c r="K51" s="127"/>
      <c r="L51" s="162" t="str">
        <f t="shared" si="2"/>
        <v>（08330）　税務署、警察署、保健所又は消防署その他これらに類するもの</v>
      </c>
      <c r="M51" s="162"/>
      <c r="N51" s="162" t="str">
        <f t="shared" si="0"/>
        <v>（08330） (  税務署、警察署、保健所又は消防署その他これらに類するもの</v>
      </c>
    </row>
    <row r="52" spans="1:14">
      <c r="A52" s="127"/>
      <c r="B52" s="127"/>
      <c r="C52" s="127"/>
      <c r="D52" s="127"/>
      <c r="E52" s="127"/>
      <c r="F52" s="127"/>
      <c r="G52" s="127"/>
      <c r="H52" s="168" t="s">
        <v>244</v>
      </c>
      <c r="I52" s="167" t="s">
        <v>243</v>
      </c>
      <c r="J52" s="162" t="str">
        <f t="shared" si="1"/>
        <v>（08340）　工場（自動車修理工場を除く。）</v>
      </c>
      <c r="K52" s="127"/>
      <c r="L52" s="162" t="str">
        <f t="shared" si="2"/>
        <v>（08340）　工場（自動車修理工場を除く。）</v>
      </c>
      <c r="M52" s="162"/>
      <c r="N52" s="162" t="str">
        <f t="shared" si="0"/>
        <v>（08340） (  工場（自動車修理工場を除く。）</v>
      </c>
    </row>
    <row r="53" spans="1:14">
      <c r="A53" s="127"/>
      <c r="B53" s="127"/>
      <c r="C53" s="127"/>
      <c r="D53" s="127"/>
      <c r="E53" s="127"/>
      <c r="F53" s="127"/>
      <c r="G53" s="127"/>
      <c r="H53" s="168" t="s">
        <v>246</v>
      </c>
      <c r="I53" s="167" t="s">
        <v>245</v>
      </c>
      <c r="J53" s="162" t="str">
        <f t="shared" si="1"/>
        <v>（08350）　自動車修理工場</v>
      </c>
      <c r="K53" s="127"/>
      <c r="L53" s="162" t="str">
        <f t="shared" si="2"/>
        <v>（08350）　自動車修理工場</v>
      </c>
      <c r="M53" s="162"/>
      <c r="N53" s="162" t="str">
        <f t="shared" si="0"/>
        <v>（08350） (  自動車修理工場</v>
      </c>
    </row>
    <row r="54" spans="1:14">
      <c r="A54" s="127"/>
      <c r="B54" s="127"/>
      <c r="C54" s="127"/>
      <c r="D54" s="127"/>
      <c r="E54" s="127"/>
      <c r="F54" s="127"/>
      <c r="G54" s="127"/>
      <c r="H54" s="168" t="s">
        <v>622</v>
      </c>
      <c r="I54" s="167" t="s">
        <v>247</v>
      </c>
      <c r="J54" s="162" t="str">
        <f t="shared" si="1"/>
        <v>（08360）　危険物の貯蔵又は処理に供するもの</v>
      </c>
      <c r="K54" s="127"/>
      <c r="L54" s="162" t="str">
        <f t="shared" si="2"/>
        <v>（08360）　危険物の貯蔵又は処理に供するもの</v>
      </c>
      <c r="M54" s="162"/>
      <c r="N54" s="162" t="str">
        <f t="shared" si="0"/>
        <v>（08360） (  危険物の貯蔵又は処理に供するもの</v>
      </c>
    </row>
    <row r="55" spans="1:14">
      <c r="A55" s="127"/>
      <c r="B55" s="127"/>
      <c r="C55" s="127"/>
      <c r="D55" s="127"/>
      <c r="E55" s="127"/>
      <c r="F55" s="127"/>
      <c r="G55" s="127"/>
      <c r="H55" s="168" t="s">
        <v>988</v>
      </c>
      <c r="I55" s="167" t="s">
        <v>248</v>
      </c>
      <c r="J55" s="162" t="str">
        <f t="shared" si="1"/>
        <v>（08370）　ボーリング場、スケート場、水泳場、スキー場、ゴルフ練習場又はバッティング練習場</v>
      </c>
      <c r="K55" s="127"/>
      <c r="L55" s="162" t="str">
        <f t="shared" si="2"/>
        <v>（08370）　ボーリング場、スケート場、水泳場、スキー場、ゴルフ練習場又はバッティング練習場</v>
      </c>
      <c r="M55" s="162"/>
      <c r="N55" s="162" t="str">
        <f t="shared" si="0"/>
        <v>（08370） (  ボーリング場、スケート場、水泳場、スキー場、ゴルフ練習場又はバッティング練習場</v>
      </c>
    </row>
    <row r="56" spans="1:14">
      <c r="A56" s="127"/>
      <c r="B56" s="127"/>
      <c r="C56" s="127"/>
      <c r="D56" s="127"/>
      <c r="E56" s="127"/>
      <c r="F56" s="127"/>
      <c r="G56" s="127"/>
      <c r="H56" s="168" t="s">
        <v>989</v>
      </c>
      <c r="I56" s="167" t="s">
        <v>903</v>
      </c>
      <c r="J56" s="162" t="str">
        <f t="shared" si="1"/>
        <v>（08380）　体育館</v>
      </c>
      <c r="K56" s="127"/>
      <c r="L56" s="162" t="str">
        <f t="shared" si="2"/>
        <v>（08380）　体育館</v>
      </c>
      <c r="M56" s="162"/>
      <c r="N56" s="162" t="str">
        <f t="shared" si="0"/>
        <v>（08380） (  体育館</v>
      </c>
    </row>
    <row r="57" spans="1:14">
      <c r="A57" s="127"/>
      <c r="B57" s="127"/>
      <c r="C57" s="127"/>
      <c r="D57" s="127"/>
      <c r="E57" s="127"/>
      <c r="F57" s="127"/>
      <c r="G57" s="127"/>
      <c r="H57" s="168" t="s">
        <v>989</v>
      </c>
      <c r="I57" s="167" t="s">
        <v>904</v>
      </c>
      <c r="J57" s="162" t="str">
        <f t="shared" si="1"/>
        <v>（08380）　スポーツの練習場</v>
      </c>
      <c r="K57" s="127"/>
      <c r="L57" s="162" t="str">
        <f t="shared" si="2"/>
        <v>（08380）　スポーツの練習場</v>
      </c>
      <c r="M57" s="162"/>
      <c r="N57" s="162" t="str">
        <f t="shared" si="0"/>
        <v>（08380） (  スポーツの練習場</v>
      </c>
    </row>
    <row r="58" spans="1:14">
      <c r="A58" s="127"/>
      <c r="B58" s="127"/>
      <c r="C58" s="127"/>
      <c r="D58" s="127"/>
      <c r="E58" s="127"/>
      <c r="F58" s="127"/>
      <c r="G58" s="127"/>
      <c r="H58" s="168" t="s">
        <v>990</v>
      </c>
      <c r="I58" s="167" t="s">
        <v>909</v>
      </c>
      <c r="J58" s="162" t="str">
        <f t="shared" si="1"/>
        <v>（08390）　遊技場</v>
      </c>
      <c r="K58" s="127"/>
      <c r="L58" s="162" t="str">
        <f t="shared" si="2"/>
        <v>（08390）　遊技場</v>
      </c>
      <c r="M58" s="162"/>
      <c r="N58" s="162" t="str">
        <f t="shared" si="0"/>
        <v>（08390） (  遊技場</v>
      </c>
    </row>
    <row r="59" spans="1:14">
      <c r="A59" s="127"/>
      <c r="B59" s="127"/>
      <c r="C59" s="127"/>
      <c r="D59" s="127"/>
      <c r="E59" s="127"/>
      <c r="F59" s="127"/>
      <c r="G59" s="127"/>
      <c r="H59" s="168" t="s">
        <v>991</v>
      </c>
      <c r="I59" s="167" t="s">
        <v>905</v>
      </c>
      <c r="J59" s="162" t="str">
        <f t="shared" si="1"/>
        <v>（08400）　ホテル</v>
      </c>
      <c r="K59" s="127"/>
      <c r="L59" s="162" t="str">
        <f t="shared" si="2"/>
        <v>（08400）　ホテル</v>
      </c>
      <c r="M59" s="162"/>
      <c r="N59" s="162" t="str">
        <f t="shared" si="0"/>
        <v>（08400） (  ホテル</v>
      </c>
    </row>
    <row r="60" spans="1:14">
      <c r="A60" s="127"/>
      <c r="B60" s="127"/>
      <c r="C60" s="127"/>
      <c r="D60" s="127"/>
      <c r="E60" s="127"/>
      <c r="F60" s="127"/>
      <c r="G60" s="127"/>
      <c r="H60" s="168" t="s">
        <v>251</v>
      </c>
      <c r="I60" s="167" t="s">
        <v>906</v>
      </c>
      <c r="J60" s="162" t="str">
        <f t="shared" si="1"/>
        <v>（08400）　旅館</v>
      </c>
      <c r="K60" s="127"/>
      <c r="L60" s="162" t="str">
        <f t="shared" si="2"/>
        <v>（08400）　旅館</v>
      </c>
      <c r="M60" s="162"/>
      <c r="N60" s="162" t="str">
        <f t="shared" si="0"/>
        <v>（08400） (  旅館</v>
      </c>
    </row>
    <row r="61" spans="1:14">
      <c r="A61" s="127"/>
      <c r="B61" s="127"/>
      <c r="C61" s="127"/>
      <c r="D61" s="127"/>
      <c r="E61" s="127"/>
      <c r="F61" s="127"/>
      <c r="G61" s="127"/>
      <c r="H61" s="168" t="s">
        <v>253</v>
      </c>
      <c r="I61" s="167" t="s">
        <v>252</v>
      </c>
      <c r="J61" s="162" t="str">
        <f t="shared" si="1"/>
        <v>（08410）　自動車教習所</v>
      </c>
      <c r="K61" s="127"/>
      <c r="L61" s="162" t="str">
        <f t="shared" si="2"/>
        <v>（08410）　自動車教習所</v>
      </c>
      <c r="M61" s="162"/>
      <c r="N61" s="162" t="str">
        <f t="shared" si="0"/>
        <v>（08410） (  自動車教習所</v>
      </c>
    </row>
    <row r="62" spans="1:14">
      <c r="A62" s="127"/>
      <c r="B62" s="127"/>
      <c r="C62" s="127"/>
      <c r="D62" s="127"/>
      <c r="E62" s="127"/>
      <c r="F62" s="127"/>
      <c r="G62" s="127"/>
      <c r="H62" s="168" t="s">
        <v>255</v>
      </c>
      <c r="I62" s="167" t="s">
        <v>254</v>
      </c>
      <c r="J62" s="162" t="str">
        <f t="shared" si="1"/>
        <v>（08420）　畜舎</v>
      </c>
      <c r="K62" s="127"/>
      <c r="L62" s="162" t="str">
        <f t="shared" si="2"/>
        <v>（08420）　畜舎</v>
      </c>
      <c r="M62" s="162"/>
      <c r="N62" s="162" t="str">
        <f t="shared" si="0"/>
        <v>（08420） (  畜舎</v>
      </c>
    </row>
    <row r="63" spans="1:14">
      <c r="A63" s="127"/>
      <c r="B63" s="127"/>
      <c r="C63" s="127"/>
      <c r="D63" s="127"/>
      <c r="E63" s="127"/>
      <c r="F63" s="127"/>
      <c r="G63" s="127"/>
      <c r="H63" s="168" t="s">
        <v>257</v>
      </c>
      <c r="I63" s="167" t="s">
        <v>256</v>
      </c>
      <c r="J63" s="162" t="str">
        <f t="shared" si="1"/>
        <v>（08430）　堆肥舎又は水産物の増殖場若しくは養殖場</v>
      </c>
      <c r="K63" s="127"/>
      <c r="L63" s="162" t="str">
        <f t="shared" si="2"/>
        <v>（08430）　堆肥舎又は水産物の増殖場若しくは養殖場</v>
      </c>
      <c r="M63" s="162"/>
      <c r="N63" s="162" t="str">
        <f t="shared" si="0"/>
        <v>（08430） (  堆肥舎又は水産物の増殖場若しくは養殖場</v>
      </c>
    </row>
    <row r="64" spans="1:14">
      <c r="A64" s="127"/>
      <c r="B64" s="127"/>
      <c r="C64" s="127"/>
      <c r="D64" s="127"/>
      <c r="E64" s="127"/>
      <c r="F64" s="127"/>
      <c r="G64" s="127"/>
      <c r="H64" s="168" t="s">
        <v>992</v>
      </c>
      <c r="I64" s="167" t="s">
        <v>258</v>
      </c>
      <c r="J64" s="162" t="str">
        <f t="shared" si="1"/>
        <v>（08438）　日用品の販売を主たる目的とする店舗</v>
      </c>
      <c r="K64" s="127"/>
      <c r="L64" s="162" t="str">
        <f t="shared" si="2"/>
        <v>（08438）　日用品の販売を主たる目的とする店舗</v>
      </c>
      <c r="M64" s="162"/>
      <c r="N64" s="162" t="str">
        <f t="shared" si="0"/>
        <v>（08438） (  日用品の販売を主たる目的とする店舗</v>
      </c>
    </row>
    <row r="65" spans="1:14">
      <c r="A65" s="127"/>
      <c r="B65" s="127"/>
      <c r="C65" s="127"/>
      <c r="D65" s="127"/>
      <c r="E65" s="127"/>
      <c r="F65" s="127"/>
      <c r="G65" s="127"/>
      <c r="H65" s="168" t="s">
        <v>623</v>
      </c>
      <c r="I65" s="167" t="s">
        <v>885</v>
      </c>
      <c r="J65" s="162" t="str">
        <f t="shared" si="1"/>
        <v>（08440）　物品販売業を営む店舗</v>
      </c>
      <c r="K65" s="127"/>
      <c r="L65" s="162" t="str">
        <f t="shared" si="2"/>
        <v>（08440）　物品販売業を営む店舗</v>
      </c>
      <c r="M65" s="162"/>
      <c r="N65" s="162" t="str">
        <f t="shared" si="0"/>
        <v>（08440） (  物品販売業を営む店舗</v>
      </c>
    </row>
    <row r="66" spans="1:14">
      <c r="A66" s="127"/>
      <c r="B66" s="127"/>
      <c r="C66" s="127"/>
      <c r="D66" s="127"/>
      <c r="E66" s="127"/>
      <c r="F66" s="127"/>
      <c r="G66" s="127"/>
      <c r="H66" s="168" t="s">
        <v>993</v>
      </c>
      <c r="I66" s="167" t="s">
        <v>624</v>
      </c>
      <c r="J66" s="162" t="str">
        <f t="shared" si="1"/>
        <v>（08450）　飲食店</v>
      </c>
      <c r="K66" s="127"/>
      <c r="L66" s="162" t="str">
        <f t="shared" si="2"/>
        <v>（08450）　飲食店</v>
      </c>
      <c r="M66" s="162"/>
      <c r="N66" s="162" t="str">
        <f t="shared" si="0"/>
        <v>（08450） (  飲食店</v>
      </c>
    </row>
    <row r="67" spans="1:14">
      <c r="A67" s="127"/>
      <c r="B67" s="127"/>
      <c r="C67" s="127"/>
      <c r="D67" s="127"/>
      <c r="E67" s="127"/>
      <c r="F67" s="127"/>
      <c r="G67" s="127"/>
      <c r="H67" s="168" t="s">
        <v>994</v>
      </c>
      <c r="I67" s="167" t="s">
        <v>910</v>
      </c>
      <c r="J67" s="162" t="str">
        <f t="shared" si="1"/>
        <v>（08452）　食堂</v>
      </c>
      <c r="K67" s="127"/>
      <c r="L67" s="162" t="str">
        <f t="shared" si="2"/>
        <v>（08452）　食堂</v>
      </c>
      <c r="M67" s="162"/>
      <c r="N67" s="162" t="str">
        <f t="shared" si="0"/>
        <v>（08452） (  食堂</v>
      </c>
    </row>
    <row r="68" spans="1:14">
      <c r="A68" s="127"/>
      <c r="B68" s="127"/>
      <c r="C68" s="127"/>
      <c r="D68" s="127"/>
      <c r="E68" s="127"/>
      <c r="F68" s="127"/>
      <c r="G68" s="127"/>
      <c r="H68" s="168" t="s">
        <v>994</v>
      </c>
      <c r="I68" s="167" t="s">
        <v>911</v>
      </c>
      <c r="J68" s="162" t="str">
        <f t="shared" si="1"/>
        <v>（08452）　喫茶店</v>
      </c>
      <c r="K68" s="127"/>
      <c r="L68" s="162" t="str">
        <f t="shared" si="2"/>
        <v>（08452）　喫茶店</v>
      </c>
      <c r="M68" s="162"/>
      <c r="N68" s="162" t="str">
        <f t="shared" si="0"/>
        <v>（08452） (  喫茶店</v>
      </c>
    </row>
    <row r="69" spans="1:14">
      <c r="A69" s="127"/>
      <c r="B69" s="127"/>
      <c r="C69" s="127"/>
      <c r="D69" s="127"/>
      <c r="E69" s="127"/>
      <c r="F69" s="127"/>
      <c r="G69" s="127"/>
      <c r="H69" s="168" t="s">
        <v>995</v>
      </c>
      <c r="I69" s="167" t="s">
        <v>889</v>
      </c>
      <c r="J69" s="162" t="str">
        <f t="shared" si="1"/>
        <v>（08456）　サービス店舗</v>
      </c>
      <c r="K69" s="127"/>
      <c r="L69" s="162" t="str">
        <f t="shared" si="2"/>
        <v>（08456）　サービス店舗</v>
      </c>
      <c r="M69" s="162"/>
      <c r="N69" s="162" t="str">
        <f t="shared" si="0"/>
        <v>（08456） (  サービス店舗</v>
      </c>
    </row>
    <row r="70" spans="1:14">
      <c r="A70" s="127"/>
      <c r="B70" s="127"/>
      <c r="C70" s="127"/>
      <c r="D70" s="127"/>
      <c r="E70" s="127"/>
      <c r="F70" s="127"/>
      <c r="G70" s="127"/>
      <c r="H70" s="168" t="s">
        <v>996</v>
      </c>
      <c r="I70" s="167" t="s">
        <v>913</v>
      </c>
      <c r="J70" s="162" t="str">
        <f t="shared" si="1"/>
        <v>（08458）　銀行の支店</v>
      </c>
      <c r="K70" s="127"/>
      <c r="L70" s="162" t="str">
        <f t="shared" si="2"/>
        <v>（08458）　銀行の支店</v>
      </c>
      <c r="M70" s="162"/>
      <c r="N70" s="162" t="str">
        <f t="shared" si="0"/>
        <v>（08458） (  銀行の支店</v>
      </c>
    </row>
    <row r="71" spans="1:14">
      <c r="A71" s="127"/>
      <c r="B71" s="127"/>
      <c r="C71" s="127"/>
      <c r="D71" s="127"/>
      <c r="E71" s="127"/>
      <c r="F71" s="127"/>
      <c r="G71" s="127"/>
      <c r="H71" s="168" t="s">
        <v>996</v>
      </c>
      <c r="I71" s="167" t="s">
        <v>914</v>
      </c>
      <c r="J71" s="162" t="str">
        <f t="shared" si="1"/>
        <v>（08458）　損害保険代理店</v>
      </c>
      <c r="K71" s="127"/>
      <c r="L71" s="162" t="str">
        <f t="shared" si="2"/>
        <v>（08458）　損害保険代理店</v>
      </c>
      <c r="M71" s="162"/>
      <c r="N71" s="162" t="str">
        <f t="shared" si="0"/>
        <v>（08458） (  損害保険代理店</v>
      </c>
    </row>
    <row r="72" spans="1:14">
      <c r="A72" s="127"/>
      <c r="B72" s="127"/>
      <c r="C72" s="127"/>
      <c r="D72" s="127"/>
      <c r="E72" s="127"/>
      <c r="F72" s="127"/>
      <c r="G72" s="127"/>
      <c r="H72" s="168" t="s">
        <v>996</v>
      </c>
      <c r="I72" s="167" t="s">
        <v>915</v>
      </c>
      <c r="J72" s="162" t="str">
        <f t="shared" ref="J72:J96" si="3">"（"&amp;H72&amp;"）　"&amp;$I72</f>
        <v>（08458）　宅地建物取引業を営む店舗</v>
      </c>
      <c r="K72" s="127"/>
      <c r="L72" s="162" t="str">
        <f t="shared" ref="L72:L96" si="4">"（"&amp;$H72&amp;"）　"&amp;$I72</f>
        <v>（08458）　宅地建物取引業を営む店舗</v>
      </c>
      <c r="M72" s="162"/>
      <c r="N72" s="162" t="str">
        <f t="shared" ref="N72:N96" si="5">"（"&amp;$H72&amp;"） (  "&amp;$I72</f>
        <v>（08458） (  宅地建物取引業を営む店舗</v>
      </c>
    </row>
    <row r="73" spans="1:14">
      <c r="A73" s="127"/>
      <c r="B73" s="127"/>
      <c r="C73" s="127"/>
      <c r="D73" s="127"/>
      <c r="E73" s="127"/>
      <c r="F73" s="127"/>
      <c r="G73" s="127"/>
      <c r="H73" s="168" t="s">
        <v>912</v>
      </c>
      <c r="I73" s="167" t="s">
        <v>920</v>
      </c>
      <c r="J73" s="162" t="str">
        <f t="shared" si="3"/>
        <v>（08460）　物品販売業を営む店舗以外の店舗（前２項に掲げるものを除く。）</v>
      </c>
      <c r="K73" s="127"/>
      <c r="L73" s="162" t="str">
        <f t="shared" si="4"/>
        <v>（08460）　物品販売業を営む店舗以外の店舗（前２項に掲げるものを除く。）</v>
      </c>
      <c r="M73" s="162"/>
      <c r="N73" s="162" t="str">
        <f t="shared" si="5"/>
        <v>（08460） (  物品販売業を営む店舗以外の店舗（前２項に掲げるものを除く。）</v>
      </c>
    </row>
    <row r="74" spans="1:14">
      <c r="A74" s="127"/>
      <c r="B74" s="127"/>
      <c r="C74" s="127"/>
      <c r="D74" s="127"/>
      <c r="E74" s="127"/>
      <c r="F74" s="127"/>
      <c r="G74" s="127"/>
      <c r="H74" s="168" t="s">
        <v>625</v>
      </c>
      <c r="I74" s="167" t="s">
        <v>262</v>
      </c>
      <c r="J74" s="162" t="str">
        <f t="shared" si="3"/>
        <v>（08470）　事務所</v>
      </c>
      <c r="K74" s="127"/>
      <c r="L74" s="162" t="str">
        <f t="shared" si="4"/>
        <v>（08470）　事務所</v>
      </c>
      <c r="M74" s="162"/>
      <c r="N74" s="162" t="str">
        <f t="shared" si="5"/>
        <v>（08470） (  事務所</v>
      </c>
    </row>
    <row r="75" spans="1:14">
      <c r="A75" s="127"/>
      <c r="B75" s="127"/>
      <c r="C75" s="127"/>
      <c r="D75" s="127"/>
      <c r="E75" s="127"/>
      <c r="F75" s="127"/>
      <c r="G75" s="127"/>
      <c r="H75" s="168" t="s">
        <v>264</v>
      </c>
      <c r="I75" s="167" t="s">
        <v>263</v>
      </c>
      <c r="J75" s="162" t="str">
        <f t="shared" si="3"/>
        <v>（08480）　映画スタジオ又はテレビスタジオ</v>
      </c>
      <c r="K75" s="127"/>
      <c r="L75" s="162" t="str">
        <f t="shared" si="4"/>
        <v>（08480）　映画スタジオ又はテレビスタジオ</v>
      </c>
      <c r="M75" s="162"/>
      <c r="N75" s="162" t="str">
        <f t="shared" si="5"/>
        <v>（08480） (  映画スタジオ又はテレビスタジオ</v>
      </c>
    </row>
    <row r="76" spans="1:14">
      <c r="A76" s="127"/>
      <c r="B76" s="127"/>
      <c r="C76" s="127"/>
      <c r="D76" s="127"/>
      <c r="E76" s="127"/>
      <c r="F76" s="127"/>
      <c r="G76" s="127"/>
      <c r="H76" s="168" t="s">
        <v>266</v>
      </c>
      <c r="I76" s="167" t="s">
        <v>265</v>
      </c>
      <c r="J76" s="162" t="str">
        <f t="shared" si="3"/>
        <v>（08490）　自動車車庫</v>
      </c>
      <c r="K76" s="127"/>
      <c r="L76" s="162" t="str">
        <f t="shared" si="4"/>
        <v>（08490）　自動車車庫</v>
      </c>
      <c r="M76" s="162"/>
      <c r="N76" s="162" t="str">
        <f t="shared" si="5"/>
        <v>（08490） (  自動車車庫</v>
      </c>
    </row>
    <row r="77" spans="1:14">
      <c r="A77" s="127"/>
      <c r="B77" s="127"/>
      <c r="C77" s="127"/>
      <c r="D77" s="127"/>
      <c r="E77" s="127"/>
      <c r="F77" s="127"/>
      <c r="G77" s="127"/>
      <c r="H77" s="168" t="s">
        <v>268</v>
      </c>
      <c r="I77" s="167" t="s">
        <v>267</v>
      </c>
      <c r="J77" s="162" t="str">
        <f t="shared" si="3"/>
        <v>（08500）　自転車駐車場</v>
      </c>
      <c r="K77" s="127"/>
      <c r="L77" s="162" t="str">
        <f t="shared" si="4"/>
        <v>（08500）　自転車駐車場</v>
      </c>
      <c r="M77" s="162"/>
      <c r="N77" s="162" t="str">
        <f t="shared" si="5"/>
        <v>（08500） (  自転車駐車場</v>
      </c>
    </row>
    <row r="78" spans="1:14">
      <c r="A78" s="127"/>
      <c r="B78" s="127"/>
      <c r="C78" s="127"/>
      <c r="D78" s="127"/>
      <c r="E78" s="127"/>
      <c r="F78" s="127"/>
      <c r="G78" s="127"/>
      <c r="H78" s="168" t="s">
        <v>270</v>
      </c>
      <c r="I78" s="167" t="s">
        <v>269</v>
      </c>
      <c r="J78" s="162" t="str">
        <f t="shared" si="3"/>
        <v>（08510）　倉庫業を営む倉庫</v>
      </c>
      <c r="K78" s="127"/>
      <c r="L78" s="162" t="str">
        <f t="shared" si="4"/>
        <v>（08510）　倉庫業を営む倉庫</v>
      </c>
      <c r="M78" s="162"/>
      <c r="N78" s="162" t="str">
        <f t="shared" si="5"/>
        <v>（08510） (  倉庫業を営む倉庫</v>
      </c>
    </row>
    <row r="79" spans="1:14">
      <c r="A79" s="127"/>
      <c r="B79" s="127"/>
      <c r="C79" s="127"/>
      <c r="D79" s="127"/>
      <c r="E79" s="127"/>
      <c r="F79" s="127"/>
      <c r="G79" s="127"/>
      <c r="H79" s="168" t="s">
        <v>997</v>
      </c>
      <c r="I79" s="167" t="s">
        <v>271</v>
      </c>
      <c r="J79" s="162" t="str">
        <f t="shared" si="3"/>
        <v>（08520）　倉庫業を営まない倉庫</v>
      </c>
      <c r="K79" s="127"/>
      <c r="L79" s="162" t="str">
        <f t="shared" si="4"/>
        <v>（08520）　倉庫業を営まない倉庫</v>
      </c>
      <c r="M79" s="162"/>
      <c r="N79" s="162" t="str">
        <f t="shared" si="5"/>
        <v>（08520） (  倉庫業を営まない倉庫</v>
      </c>
    </row>
    <row r="80" spans="1:14">
      <c r="A80" s="127"/>
      <c r="B80" s="127"/>
      <c r="C80" s="127"/>
      <c r="D80" s="127"/>
      <c r="E80" s="127"/>
      <c r="F80" s="127"/>
      <c r="G80" s="127"/>
      <c r="H80" s="168" t="s">
        <v>998</v>
      </c>
      <c r="I80" s="167" t="s">
        <v>917</v>
      </c>
      <c r="J80" s="162" t="str">
        <f t="shared" si="3"/>
        <v>（08530）　劇場</v>
      </c>
      <c r="K80" s="127"/>
      <c r="L80" s="162" t="str">
        <f t="shared" si="4"/>
        <v>（08530）　劇場</v>
      </c>
      <c r="M80" s="162"/>
      <c r="N80" s="162" t="str">
        <f t="shared" si="5"/>
        <v>（08530） (  劇場</v>
      </c>
    </row>
    <row r="81" spans="1:14">
      <c r="A81" s="127"/>
      <c r="B81" s="127"/>
      <c r="C81" s="127"/>
      <c r="D81" s="127"/>
      <c r="E81" s="127"/>
      <c r="F81" s="127"/>
      <c r="G81" s="127"/>
      <c r="H81" s="168" t="s">
        <v>998</v>
      </c>
      <c r="I81" s="167" t="s">
        <v>918</v>
      </c>
      <c r="J81" s="162" t="str">
        <f t="shared" si="3"/>
        <v>（08530）　映画館</v>
      </c>
      <c r="K81" s="127"/>
      <c r="L81" s="162" t="str">
        <f t="shared" si="4"/>
        <v>（08530）　映画館</v>
      </c>
      <c r="M81" s="162"/>
      <c r="N81" s="162" t="str">
        <f t="shared" si="5"/>
        <v>（08530） (  映画館</v>
      </c>
    </row>
    <row r="82" spans="1:14">
      <c r="A82" s="127"/>
      <c r="B82" s="127"/>
      <c r="C82" s="127"/>
      <c r="D82" s="127"/>
      <c r="E82" s="127"/>
      <c r="F82" s="127"/>
      <c r="G82" s="127"/>
      <c r="H82" s="168" t="s">
        <v>273</v>
      </c>
      <c r="I82" s="167" t="s">
        <v>919</v>
      </c>
      <c r="J82" s="162" t="str">
        <f t="shared" si="3"/>
        <v>（08530）　演芸場</v>
      </c>
      <c r="K82" s="127"/>
      <c r="L82" s="162" t="str">
        <f t="shared" si="4"/>
        <v>（08530）　演芸場</v>
      </c>
      <c r="M82" s="162"/>
      <c r="N82" s="162" t="str">
        <f t="shared" si="5"/>
        <v>（08530） (  演芸場</v>
      </c>
    </row>
    <row r="83" spans="1:14">
      <c r="A83" s="127"/>
      <c r="B83" s="127"/>
      <c r="C83" s="127"/>
      <c r="D83" s="127"/>
      <c r="E83" s="127"/>
      <c r="F83" s="127"/>
      <c r="G83" s="127"/>
      <c r="H83" s="168" t="s">
        <v>916</v>
      </c>
      <c r="I83" s="167" t="s">
        <v>274</v>
      </c>
      <c r="J83" s="162" t="str">
        <f t="shared" si="3"/>
        <v>（08540）　観覧場</v>
      </c>
      <c r="K83" s="127"/>
      <c r="L83" s="162" t="str">
        <f t="shared" si="4"/>
        <v>（08540）　観覧場</v>
      </c>
      <c r="M83" s="162"/>
      <c r="N83" s="162" t="str">
        <f t="shared" si="5"/>
        <v>（08540） (  観覧場</v>
      </c>
    </row>
    <row r="84" spans="1:14">
      <c r="A84" s="127"/>
      <c r="B84" s="127"/>
      <c r="C84" s="127"/>
      <c r="D84" s="127"/>
      <c r="E84" s="127"/>
      <c r="F84" s="127"/>
      <c r="G84" s="127"/>
      <c r="H84" s="168" t="s">
        <v>999</v>
      </c>
      <c r="I84" s="167" t="s">
        <v>907</v>
      </c>
      <c r="J84" s="162" t="str">
        <f t="shared" si="3"/>
        <v>（08550）　公会堂</v>
      </c>
      <c r="K84" s="127"/>
      <c r="L84" s="162" t="str">
        <f t="shared" si="4"/>
        <v>（08550）　公会堂</v>
      </c>
      <c r="M84" s="162"/>
      <c r="N84" s="162" t="str">
        <f t="shared" si="5"/>
        <v>（08550） (  公会堂</v>
      </c>
    </row>
    <row r="85" spans="1:14">
      <c r="A85" s="127"/>
      <c r="B85" s="127"/>
      <c r="C85" s="127"/>
      <c r="D85" s="127"/>
      <c r="E85" s="127"/>
      <c r="F85" s="127"/>
      <c r="G85" s="127"/>
      <c r="H85" s="168" t="s">
        <v>276</v>
      </c>
      <c r="I85" s="167" t="s">
        <v>908</v>
      </c>
      <c r="J85" s="162" t="str">
        <f t="shared" si="3"/>
        <v>（08550）　集会場</v>
      </c>
      <c r="K85" s="127"/>
      <c r="L85" s="162" t="str">
        <f t="shared" si="4"/>
        <v>（08550）　集会場</v>
      </c>
      <c r="M85" s="162"/>
      <c r="N85" s="162" t="str">
        <f t="shared" si="5"/>
        <v>（08550） (  集会場</v>
      </c>
    </row>
    <row r="86" spans="1:14">
      <c r="A86" s="127"/>
      <c r="B86" s="127"/>
      <c r="C86" s="127"/>
      <c r="D86" s="127"/>
      <c r="E86" s="127"/>
      <c r="F86" s="127"/>
      <c r="G86" s="127"/>
      <c r="H86" s="168" t="s">
        <v>278</v>
      </c>
      <c r="I86" s="167" t="s">
        <v>277</v>
      </c>
      <c r="J86" s="162" t="str">
        <f t="shared" si="3"/>
        <v>（08560）　展示場</v>
      </c>
      <c r="K86" s="127"/>
      <c r="L86" s="162" t="str">
        <f t="shared" si="4"/>
        <v>（08560）　展示場</v>
      </c>
      <c r="M86" s="162"/>
      <c r="N86" s="162" t="str">
        <f t="shared" si="5"/>
        <v>（08560） (  展示場</v>
      </c>
    </row>
    <row r="87" spans="1:14">
      <c r="A87" s="127"/>
      <c r="B87" s="127"/>
      <c r="C87" s="127"/>
      <c r="D87" s="127"/>
      <c r="E87" s="127"/>
      <c r="F87" s="127"/>
      <c r="G87" s="127"/>
      <c r="H87" s="168" t="s">
        <v>280</v>
      </c>
      <c r="I87" s="167" t="s">
        <v>279</v>
      </c>
      <c r="J87" s="162" t="str">
        <f t="shared" si="3"/>
        <v>（08570）　料理店</v>
      </c>
      <c r="K87" s="127"/>
      <c r="L87" s="162" t="str">
        <f t="shared" si="4"/>
        <v>（08570）　料理店</v>
      </c>
      <c r="M87" s="162"/>
      <c r="N87" s="162" t="str">
        <f t="shared" si="5"/>
        <v>（08570） (  料理店</v>
      </c>
    </row>
    <row r="88" spans="1:14">
      <c r="A88" s="127"/>
      <c r="B88" s="127"/>
      <c r="C88" s="127"/>
      <c r="D88" s="127"/>
      <c r="E88" s="127"/>
      <c r="F88" s="127"/>
      <c r="G88" s="127"/>
      <c r="H88" s="168" t="s">
        <v>282</v>
      </c>
      <c r="I88" s="167" t="s">
        <v>281</v>
      </c>
      <c r="J88" s="162" t="str">
        <f t="shared" si="3"/>
        <v>（08580）　キャバレー、カフェー、ナイトクラブ又はバー</v>
      </c>
      <c r="K88" s="127"/>
      <c r="L88" s="162" t="str">
        <f t="shared" si="4"/>
        <v>（08580）　キャバレー、カフェー、ナイトクラブ又はバー</v>
      </c>
      <c r="M88" s="162"/>
      <c r="N88" s="162" t="str">
        <f t="shared" si="5"/>
        <v>（08580） (  キャバレー、カフェー、ナイトクラブ又はバー</v>
      </c>
    </row>
    <row r="89" spans="1:14">
      <c r="A89" s="127"/>
      <c r="B89" s="127"/>
      <c r="C89" s="127"/>
      <c r="D89" s="127"/>
      <c r="E89" s="127"/>
      <c r="F89" s="127"/>
      <c r="G89" s="127"/>
      <c r="H89" s="168" t="s">
        <v>284</v>
      </c>
      <c r="I89" s="167" t="s">
        <v>283</v>
      </c>
      <c r="J89" s="162" t="str">
        <f t="shared" si="3"/>
        <v>（08590）　ダンスホール</v>
      </c>
      <c r="K89" s="127"/>
      <c r="L89" s="162" t="str">
        <f t="shared" si="4"/>
        <v>（08590）　ダンスホール</v>
      </c>
      <c r="M89" s="162"/>
      <c r="N89" s="162" t="str">
        <f t="shared" si="5"/>
        <v>（08590） (  ダンスホール</v>
      </c>
    </row>
    <row r="90" spans="1:14">
      <c r="A90" s="127"/>
      <c r="B90" s="127"/>
      <c r="C90" s="127"/>
      <c r="D90" s="127"/>
      <c r="E90" s="127"/>
      <c r="F90" s="127"/>
      <c r="G90" s="127"/>
      <c r="H90" s="168" t="s">
        <v>286</v>
      </c>
      <c r="I90" s="167" t="s">
        <v>285</v>
      </c>
      <c r="J90" s="162"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7"/>
      <c r="L90" s="162"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2"/>
      <c r="N90" s="162"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7"/>
      <c r="B91" s="127"/>
      <c r="C91" s="127"/>
      <c r="D91" s="127"/>
      <c r="E91" s="127"/>
      <c r="F91" s="127"/>
      <c r="G91" s="127"/>
      <c r="H91" s="168" t="s">
        <v>288</v>
      </c>
      <c r="I91" s="167" t="s">
        <v>287</v>
      </c>
      <c r="J91" s="162" t="str">
        <f t="shared" si="3"/>
        <v>（08610）　卸売市場</v>
      </c>
      <c r="K91" s="127"/>
      <c r="L91" s="162" t="str">
        <f t="shared" si="4"/>
        <v>（08610）　卸売市場</v>
      </c>
      <c r="M91" s="162"/>
      <c r="N91" s="162" t="str">
        <f t="shared" si="5"/>
        <v>（08610） (  卸売市場</v>
      </c>
    </row>
    <row r="92" spans="1:14">
      <c r="A92" s="127"/>
      <c r="B92" s="127"/>
      <c r="C92" s="127"/>
      <c r="D92" s="127"/>
      <c r="E92" s="127"/>
      <c r="F92" s="127"/>
      <c r="G92" s="127"/>
      <c r="H92" s="168" t="s">
        <v>1000</v>
      </c>
      <c r="I92" s="167" t="s">
        <v>289</v>
      </c>
      <c r="J92" s="162" t="str">
        <f t="shared" si="3"/>
        <v>（08620）　火葬場又はと畜場、汚物処理場、ごみ焼却場その他の処理施設</v>
      </c>
      <c r="K92" s="127"/>
      <c r="L92" s="162" t="str">
        <f t="shared" si="4"/>
        <v>（08620）　火葬場又はと畜場、汚物処理場、ごみ焼却場その他の処理施設</v>
      </c>
      <c r="M92" s="162"/>
      <c r="N92" s="162" t="str">
        <f t="shared" si="5"/>
        <v>（08620） (  火葬場又はと畜場、汚物処理場、ごみ焼却場その他の処理施設</v>
      </c>
    </row>
    <row r="93" spans="1:14">
      <c r="A93" s="127"/>
      <c r="B93" s="127"/>
      <c r="C93" s="127"/>
      <c r="D93" s="127"/>
      <c r="E93" s="127"/>
      <c r="F93" s="127"/>
      <c r="G93" s="127"/>
      <c r="H93" s="168" t="s">
        <v>735</v>
      </c>
      <c r="I93" s="167" t="s">
        <v>626</v>
      </c>
      <c r="J93" s="162" t="str">
        <f t="shared" si="3"/>
        <v>（08630）　農産物の生産、集荷、処理又は貯蔵に供するもの</v>
      </c>
      <c r="K93" s="127"/>
      <c r="L93" s="162" t="str">
        <f t="shared" si="4"/>
        <v>（08630）　農産物の生産、集荷、処理又は貯蔵に供するもの</v>
      </c>
      <c r="M93" s="162"/>
      <c r="N93" s="162" t="str">
        <f t="shared" si="5"/>
        <v>（08630） (  農産物の生産、集荷、処理又は貯蔵に供するもの</v>
      </c>
    </row>
    <row r="94" spans="1:14">
      <c r="A94" s="127"/>
      <c r="B94" s="127"/>
      <c r="C94" s="127"/>
      <c r="D94" s="127"/>
      <c r="E94" s="127"/>
      <c r="F94" s="127"/>
      <c r="G94" s="127"/>
      <c r="H94" s="168" t="s">
        <v>736</v>
      </c>
      <c r="I94" s="167" t="s">
        <v>627</v>
      </c>
      <c r="J94" s="162" t="str">
        <f t="shared" si="3"/>
        <v>（08640）　農業の生産資材の貯蔵に供するもの</v>
      </c>
      <c r="K94" s="127"/>
      <c r="L94" s="162" t="str">
        <f t="shared" si="4"/>
        <v>（08640）　農業の生産資材の貯蔵に供するもの</v>
      </c>
      <c r="M94" s="162"/>
      <c r="N94" s="162" t="str">
        <f t="shared" si="5"/>
        <v>（08640） (  農業の生産資材の貯蔵に供するもの</v>
      </c>
    </row>
    <row r="95" spans="1:14">
      <c r="A95" s="127"/>
      <c r="B95" s="127"/>
      <c r="C95" s="127"/>
      <c r="D95" s="127"/>
      <c r="E95" s="127"/>
      <c r="F95" s="127"/>
      <c r="G95" s="127"/>
      <c r="H95" s="168" t="s">
        <v>628</v>
      </c>
      <c r="I95" s="167" t="s">
        <v>629</v>
      </c>
      <c r="J95" s="162"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7"/>
      <c r="L95" s="162"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2"/>
      <c r="N95" s="162"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7"/>
      <c r="B96" s="127"/>
      <c r="C96" s="127"/>
      <c r="D96" s="127"/>
      <c r="E96" s="127"/>
      <c r="F96" s="127"/>
      <c r="G96" s="127"/>
      <c r="H96" s="168" t="s">
        <v>630</v>
      </c>
      <c r="I96" s="167" t="s">
        <v>290</v>
      </c>
      <c r="J96" s="162" t="str">
        <f t="shared" si="3"/>
        <v>（08990）　その他</v>
      </c>
      <c r="K96" s="127"/>
      <c r="L96" s="162" t="str">
        <f t="shared" si="4"/>
        <v>（08990）　その他</v>
      </c>
      <c r="M96" s="162"/>
      <c r="N96" s="162" t="str">
        <f t="shared" si="5"/>
        <v>（08990） (  その他</v>
      </c>
    </row>
  </sheetData>
  <sheetProtection algorithmName="SHA-512" hashValue="DDnQpcDhsooEt0IrjV1O5f704G39aMpQ3/5bY010ji6A4pO4UBJHePPwCA6hDtd0+DHFANpO2srcz5K6b1xaCg==" saltValue="oKX7dCm0Zw8fpFIJHoEM1w==" spinCount="100000" sheet="1" objects="1" scenarios="1"/>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1016</v>
      </c>
      <c r="C1" s="259" t="s">
        <v>152</v>
      </c>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197" t="s">
        <v>1016</v>
      </c>
      <c r="CD1" s="316"/>
      <c r="CE1" s="316"/>
      <c r="CF1" s="316"/>
      <c r="CG1" s="316"/>
      <c r="CH1" s="316"/>
      <c r="CJ1" s="58"/>
    </row>
    <row r="2" spans="2:88" s="2" customFormat="1" ht="15.95" customHeight="1">
      <c r="B2" s="305" t="s">
        <v>1053</v>
      </c>
      <c r="C2" s="24"/>
      <c r="D2" s="24" t="s">
        <v>153</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5"/>
      <c r="CD2" s="316"/>
      <c r="CE2" s="316"/>
      <c r="CF2" s="316"/>
      <c r="CG2" s="316"/>
      <c r="CH2" s="316"/>
      <c r="CJ2" s="58"/>
    </row>
    <row r="3" spans="2:88" s="2" customFormat="1" ht="3.95" customHeight="1">
      <c r="B3" s="305"/>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16"/>
      <c r="CE3" s="316"/>
      <c r="CF3" s="316"/>
      <c r="CG3" s="316"/>
      <c r="CH3" s="316"/>
      <c r="CJ3" s="58"/>
    </row>
    <row r="4" spans="2:88" s="2" customFormat="1" ht="3.95" customHeight="1">
      <c r="B4" s="305"/>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305"/>
      <c r="C5" s="24"/>
      <c r="D5" s="24" t="s">
        <v>154</v>
      </c>
      <c r="E5" s="24"/>
      <c r="F5" s="24"/>
      <c r="G5" s="24"/>
      <c r="H5" s="24"/>
      <c r="I5" s="24"/>
      <c r="J5" s="24"/>
      <c r="K5" s="24"/>
      <c r="L5" s="24"/>
      <c r="M5" s="24"/>
      <c r="N5" s="24"/>
      <c r="O5" s="24"/>
      <c r="P5" s="267"/>
      <c r="Q5" s="267"/>
      <c r="R5" s="267"/>
      <c r="S5" s="267"/>
      <c r="T5" s="267"/>
      <c r="U5" s="267"/>
      <c r="V5" s="267"/>
      <c r="W5" s="26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1019</v>
      </c>
      <c r="CD5" s="1"/>
      <c r="CJ5" s="58"/>
    </row>
    <row r="6" spans="2:88" s="2" customFormat="1" ht="24" customHeight="1">
      <c r="B6" s="305"/>
      <c r="C6" s="24"/>
      <c r="D6" s="24" t="s">
        <v>155</v>
      </c>
      <c r="E6" s="24"/>
      <c r="F6" s="24"/>
      <c r="G6" s="24"/>
      <c r="H6" s="24"/>
      <c r="I6" s="24"/>
      <c r="J6" s="24"/>
      <c r="K6" s="24"/>
      <c r="L6" s="24"/>
      <c r="M6" s="24"/>
      <c r="N6" s="24"/>
      <c r="O6" s="259" t="s">
        <v>930</v>
      </c>
      <c r="P6" s="259"/>
      <c r="Q6" s="259"/>
      <c r="R6" s="259"/>
      <c r="S6" s="259"/>
      <c r="T6" s="315" t="s">
        <v>927</v>
      </c>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c r="CA6" s="24"/>
      <c r="CB6" s="24"/>
      <c r="CC6" s="1"/>
      <c r="CD6" s="1"/>
      <c r="CJ6" s="58"/>
    </row>
    <row r="7" spans="2:88" s="2" customFormat="1" ht="24" customHeight="1">
      <c r="B7" s="305"/>
      <c r="C7" s="24"/>
      <c r="D7" s="24"/>
      <c r="E7" s="24"/>
      <c r="F7" s="24"/>
      <c r="G7" s="24"/>
      <c r="H7" s="24"/>
      <c r="I7" s="24"/>
      <c r="J7" s="24"/>
      <c r="K7" s="24"/>
      <c r="L7" s="24"/>
      <c r="M7" s="24"/>
      <c r="N7" s="24"/>
      <c r="O7" s="259" t="s">
        <v>930</v>
      </c>
      <c r="P7" s="259"/>
      <c r="Q7" s="259"/>
      <c r="R7" s="259"/>
      <c r="S7" s="259"/>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24"/>
      <c r="CB7" s="24"/>
      <c r="CC7" s="1"/>
      <c r="CD7" s="1"/>
      <c r="CJ7" s="58"/>
    </row>
    <row r="8" spans="2:88" s="2" customFormat="1" ht="24" customHeight="1">
      <c r="B8" s="305"/>
      <c r="C8" s="24"/>
      <c r="D8" s="24"/>
      <c r="E8" s="24"/>
      <c r="F8" s="24"/>
      <c r="G8" s="24"/>
      <c r="H8" s="24"/>
      <c r="I8" s="24"/>
      <c r="J8" s="24"/>
      <c r="K8" s="24"/>
      <c r="L8" s="24"/>
      <c r="M8" s="24"/>
      <c r="N8" s="24"/>
      <c r="O8" s="259" t="s">
        <v>930</v>
      </c>
      <c r="P8" s="259"/>
      <c r="Q8" s="259"/>
      <c r="R8" s="259"/>
      <c r="S8" s="259"/>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c r="CA8" s="24"/>
      <c r="CB8" s="24"/>
      <c r="CC8" s="1"/>
      <c r="CD8" s="1"/>
      <c r="CJ8" s="58"/>
    </row>
    <row r="9" spans="2:88" s="2" customFormat="1" ht="24" customHeight="1">
      <c r="B9" s="305"/>
      <c r="C9" s="24"/>
      <c r="D9" s="24"/>
      <c r="E9" s="24"/>
      <c r="F9" s="24"/>
      <c r="G9" s="24"/>
      <c r="H9" s="24"/>
      <c r="I9" s="24"/>
      <c r="J9" s="24"/>
      <c r="K9" s="24"/>
      <c r="L9" s="24"/>
      <c r="M9" s="24"/>
      <c r="N9" s="24"/>
      <c r="O9" s="259" t="s">
        <v>930</v>
      </c>
      <c r="P9" s="259"/>
      <c r="Q9" s="259"/>
      <c r="R9" s="259"/>
      <c r="S9" s="259"/>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c r="BX9" s="315"/>
      <c r="BY9" s="315"/>
      <c r="BZ9" s="315"/>
      <c r="CA9" s="24"/>
      <c r="CB9" s="24"/>
      <c r="CC9" s="1"/>
      <c r="CD9" s="1"/>
      <c r="CJ9" s="58"/>
    </row>
    <row r="10" spans="2:88" s="2" customFormat="1" ht="24" customHeight="1">
      <c r="B10" s="305"/>
      <c r="C10" s="24"/>
      <c r="D10" s="24"/>
      <c r="E10" s="24"/>
      <c r="F10" s="24"/>
      <c r="G10" s="24"/>
      <c r="H10" s="24"/>
      <c r="I10" s="24"/>
      <c r="J10" s="24"/>
      <c r="K10" s="24"/>
      <c r="L10" s="24"/>
      <c r="M10" s="24"/>
      <c r="N10" s="24"/>
      <c r="O10" s="259" t="s">
        <v>930</v>
      </c>
      <c r="P10" s="259"/>
      <c r="Q10" s="259"/>
      <c r="R10" s="259"/>
      <c r="S10" s="259"/>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24"/>
      <c r="CB10" s="24"/>
      <c r="CC10" s="1"/>
      <c r="CD10" s="1"/>
      <c r="CJ10" s="58"/>
    </row>
    <row r="11" spans="2:88" s="2" customFormat="1" ht="3.95" customHeight="1">
      <c r="B11" s="305"/>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305"/>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305"/>
      <c r="C13" s="24"/>
      <c r="D13" s="24" t="s">
        <v>156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305"/>
      <c r="C14" s="24"/>
      <c r="D14" s="24"/>
      <c r="E14" s="24"/>
      <c r="F14" s="24"/>
      <c r="G14" s="267" t="s">
        <v>37</v>
      </c>
      <c r="H14" s="267"/>
      <c r="I14" s="24" t="s">
        <v>114</v>
      </c>
      <c r="J14" s="24"/>
      <c r="K14" s="24"/>
      <c r="L14" s="24"/>
      <c r="M14" s="24"/>
      <c r="N14" s="24"/>
      <c r="O14" s="267" t="s">
        <v>37</v>
      </c>
      <c r="P14" s="267"/>
      <c r="Q14" s="24" t="s">
        <v>115</v>
      </c>
      <c r="R14" s="24"/>
      <c r="S14" s="24"/>
      <c r="T14" s="24"/>
      <c r="U14" s="24"/>
      <c r="V14" s="24"/>
      <c r="W14" s="267" t="s">
        <v>37</v>
      </c>
      <c r="X14" s="267"/>
      <c r="Y14" s="24" t="s">
        <v>116</v>
      </c>
      <c r="Z14" s="24"/>
      <c r="AA14" s="24"/>
      <c r="AB14" s="24"/>
      <c r="AC14" s="24"/>
      <c r="AD14" s="24"/>
      <c r="AE14" s="267" t="s">
        <v>37</v>
      </c>
      <c r="AF14" s="267"/>
      <c r="AG14" s="24" t="s">
        <v>117</v>
      </c>
      <c r="AH14" s="24"/>
      <c r="AI14" s="24"/>
      <c r="AJ14" s="24"/>
      <c r="AK14" s="24"/>
      <c r="AL14" s="24"/>
      <c r="AM14" s="267" t="s">
        <v>37</v>
      </c>
      <c r="AN14" s="267"/>
      <c r="AO14" s="24" t="s">
        <v>118</v>
      </c>
      <c r="AP14" s="24"/>
      <c r="AQ14" s="24"/>
      <c r="AR14" s="24"/>
      <c r="AS14" s="24"/>
      <c r="AT14" s="24"/>
      <c r="AU14" s="24"/>
      <c r="AV14" s="24"/>
      <c r="AW14" s="24"/>
      <c r="AX14" s="267" t="s">
        <v>37</v>
      </c>
      <c r="AY14" s="267"/>
      <c r="AZ14" s="24" t="s">
        <v>119</v>
      </c>
      <c r="BA14" s="24"/>
      <c r="BB14" s="24"/>
      <c r="BC14" s="24"/>
      <c r="BD14" s="24"/>
      <c r="BE14" s="24"/>
      <c r="BF14" s="24"/>
      <c r="BG14" s="24"/>
      <c r="BH14" s="24"/>
      <c r="BI14" s="24"/>
      <c r="BJ14" s="24"/>
      <c r="BK14" s="24"/>
      <c r="BL14" s="267" t="s">
        <v>37</v>
      </c>
      <c r="BM14" s="267"/>
      <c r="BN14" s="24" t="s">
        <v>120</v>
      </c>
      <c r="BO14" s="24"/>
      <c r="BP14" s="24"/>
      <c r="BQ14" s="24"/>
      <c r="BR14" s="24"/>
      <c r="BS14" s="24"/>
      <c r="BT14" s="24"/>
      <c r="BU14" s="24"/>
      <c r="BV14" s="24"/>
      <c r="BW14" s="24"/>
      <c r="BX14" s="24"/>
      <c r="BY14" s="24"/>
      <c r="BZ14" s="24"/>
      <c r="CA14" s="24"/>
      <c r="CB14" s="24"/>
      <c r="CC14" s="1"/>
      <c r="CD14" s="1"/>
      <c r="CJ14" s="58"/>
    </row>
    <row r="15" spans="2:88" s="2" customFormat="1" ht="3.95" customHeight="1">
      <c r="B15" s="305"/>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305"/>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305"/>
      <c r="C17" s="24"/>
      <c r="D17" s="24" t="s">
        <v>157</v>
      </c>
      <c r="E17" s="24"/>
      <c r="F17" s="24"/>
      <c r="G17" s="24"/>
      <c r="H17" s="24"/>
      <c r="I17" s="24"/>
      <c r="J17" s="24"/>
      <c r="K17" s="24"/>
      <c r="L17" s="24"/>
      <c r="M17" s="24"/>
      <c r="N17" s="24"/>
      <c r="O17" s="24"/>
      <c r="P17" s="24"/>
      <c r="Q17" s="24"/>
      <c r="R17" s="24"/>
      <c r="S17" s="262" t="s">
        <v>931</v>
      </c>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4"/>
      <c r="AR17" s="24" t="s">
        <v>738</v>
      </c>
      <c r="AS17" s="24"/>
      <c r="AT17" s="24"/>
      <c r="AU17" s="24"/>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4"/>
      <c r="BS17" s="24"/>
      <c r="BT17" s="24"/>
      <c r="BU17" s="24"/>
      <c r="BV17" s="24"/>
      <c r="BW17" s="24"/>
      <c r="BX17" s="24"/>
      <c r="BY17" s="24"/>
      <c r="BZ17" s="24"/>
      <c r="CA17" s="24"/>
      <c r="CB17" s="24"/>
      <c r="CC17" s="1" t="s">
        <v>1182</v>
      </c>
      <c r="CD17" s="1"/>
      <c r="CJ17" s="58"/>
    </row>
    <row r="18" spans="2:144" s="2" customFormat="1" ht="3.95" customHeight="1">
      <c r="B18" s="305"/>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305"/>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305"/>
      <c r="C20" s="24"/>
      <c r="D20" s="24" t="s">
        <v>631</v>
      </c>
      <c r="E20" s="24"/>
      <c r="F20" s="24"/>
      <c r="G20" s="24"/>
      <c r="H20" s="24"/>
      <c r="I20" s="24"/>
      <c r="J20" s="24"/>
      <c r="K20" s="24"/>
      <c r="L20" s="24"/>
      <c r="M20" s="24"/>
      <c r="N20" s="24"/>
      <c r="O20" s="24"/>
      <c r="P20" s="24"/>
      <c r="Q20" s="24"/>
      <c r="R20" s="24"/>
      <c r="S20" s="314"/>
      <c r="T20" s="314"/>
      <c r="U20" s="314"/>
      <c r="V20" s="314"/>
      <c r="W20" s="314"/>
      <c r="X20" s="314"/>
      <c r="Y20" s="314"/>
      <c r="Z20" s="314"/>
      <c r="AA20" s="314"/>
      <c r="AB20" s="314"/>
      <c r="AC20" s="314"/>
      <c r="AD20" s="314"/>
      <c r="AE20" s="314"/>
      <c r="AF20" s="314"/>
      <c r="AG20" s="314"/>
      <c r="AH20" s="314"/>
      <c r="AI20" s="314"/>
      <c r="AJ20" s="314"/>
      <c r="AK20" s="31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305"/>
      <c r="C21" s="50"/>
      <c r="D21" s="50"/>
      <c r="E21" s="50"/>
      <c r="F21" s="50"/>
      <c r="G21" s="309" t="s">
        <v>37</v>
      </c>
      <c r="H21" s="309"/>
      <c r="I21" s="33" t="s">
        <v>773</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1155</v>
      </c>
      <c r="CD21" s="1"/>
      <c r="CJ21" s="58"/>
    </row>
    <row r="22" spans="2:144" s="2" customFormat="1" ht="15.95" customHeight="1">
      <c r="B22" s="305"/>
      <c r="C22" s="50"/>
      <c r="D22" s="50"/>
      <c r="E22" s="50"/>
      <c r="F22" s="50"/>
      <c r="G22" s="309" t="s">
        <v>37</v>
      </c>
      <c r="H22" s="309"/>
      <c r="I22" s="33" t="s">
        <v>774</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1168</v>
      </c>
      <c r="CD22" s="1"/>
      <c r="CJ22" s="58"/>
    </row>
    <row r="23" spans="2:144" s="51" customFormat="1" ht="17.100000000000001" customHeight="1">
      <c r="B23" s="305"/>
      <c r="C23" s="50"/>
      <c r="D23" s="50"/>
      <c r="E23" s="50"/>
      <c r="F23" s="50"/>
      <c r="G23" s="309" t="s">
        <v>37</v>
      </c>
      <c r="H23" s="309"/>
      <c r="I23" s="33" t="s">
        <v>775</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1169</v>
      </c>
      <c r="CD23" s="118"/>
      <c r="CE23" s="3"/>
      <c r="CF23" s="3"/>
      <c r="CG23" s="3"/>
      <c r="CH23" s="3"/>
      <c r="CI23" s="3"/>
      <c r="CJ23" s="144"/>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305"/>
      <c r="C24" s="50"/>
      <c r="D24" s="50"/>
      <c r="E24" s="50"/>
      <c r="F24" s="50"/>
      <c r="G24" s="309" t="s">
        <v>37</v>
      </c>
      <c r="H24" s="309"/>
      <c r="I24" s="33" t="s">
        <v>341</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8" t="s">
        <v>1156</v>
      </c>
      <c r="CD24" s="118"/>
      <c r="CE24" s="3"/>
      <c r="CF24" s="3"/>
      <c r="CG24" s="3"/>
      <c r="CH24" s="3"/>
      <c r="CI24" s="3"/>
      <c r="CJ24" s="144"/>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305"/>
      <c r="C25" s="50"/>
      <c r="D25" s="50"/>
      <c r="E25" s="50"/>
      <c r="F25" s="50"/>
      <c r="G25" s="309" t="s">
        <v>37</v>
      </c>
      <c r="H25" s="309"/>
      <c r="I25" s="33" t="s">
        <v>632</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8" t="s">
        <v>1157</v>
      </c>
      <c r="CD25" s="118"/>
      <c r="CE25" s="3"/>
      <c r="CF25" s="3"/>
      <c r="CG25" s="3"/>
      <c r="CH25" s="3"/>
      <c r="CI25" s="3"/>
      <c r="CJ25" s="144"/>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305"/>
      <c r="C26" s="50"/>
      <c r="D26" s="50"/>
      <c r="E26" s="50"/>
      <c r="F26" s="50"/>
      <c r="G26" s="309" t="s">
        <v>37</v>
      </c>
      <c r="H26" s="309"/>
      <c r="I26" s="33" t="s">
        <v>633</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8" t="s">
        <v>1158</v>
      </c>
      <c r="CD26" s="118"/>
      <c r="CE26" s="3"/>
      <c r="CF26" s="3"/>
      <c r="CG26" s="3"/>
      <c r="CH26" s="3"/>
      <c r="CI26" s="3"/>
      <c r="CJ26" s="144"/>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305"/>
      <c r="C27" s="50"/>
      <c r="D27" s="50"/>
      <c r="E27" s="50"/>
      <c r="F27" s="50"/>
      <c r="G27" s="309" t="s">
        <v>37</v>
      </c>
      <c r="H27" s="309"/>
      <c r="I27" s="33" t="s">
        <v>340</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8"/>
      <c r="CD27" s="118"/>
      <c r="CE27" s="3"/>
      <c r="CF27" s="3"/>
      <c r="CG27" s="3"/>
      <c r="CH27" s="3"/>
      <c r="CI27" s="3"/>
      <c r="CJ27" s="144"/>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305"/>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305"/>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305"/>
      <c r="C30" s="24"/>
      <c r="D30" s="24" t="s">
        <v>634</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305"/>
      <c r="C31" s="50"/>
      <c r="D31" s="50"/>
      <c r="E31" s="50"/>
      <c r="F31" s="50"/>
      <c r="G31" s="309" t="s">
        <v>37</v>
      </c>
      <c r="H31" s="309"/>
      <c r="I31" s="33" t="s">
        <v>635</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8" t="s">
        <v>1160</v>
      </c>
      <c r="CD31" s="118"/>
      <c r="CE31" s="3"/>
      <c r="CF31" s="3"/>
      <c r="CG31" s="3"/>
      <c r="CH31" s="3"/>
      <c r="CI31" s="3"/>
      <c r="CJ31" s="144"/>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305"/>
      <c r="C32" s="50"/>
      <c r="D32" s="50"/>
      <c r="E32" s="50"/>
      <c r="F32" s="50"/>
      <c r="G32" s="309" t="s">
        <v>37</v>
      </c>
      <c r="H32" s="309"/>
      <c r="I32" s="33" t="s">
        <v>636</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8" t="s">
        <v>1159</v>
      </c>
      <c r="CD32" s="118"/>
      <c r="CE32" s="3"/>
      <c r="CF32" s="3"/>
      <c r="CG32" s="3"/>
      <c r="CH32" s="3"/>
      <c r="CI32" s="3"/>
      <c r="CJ32" s="144"/>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305"/>
      <c r="C33" s="50"/>
      <c r="D33" s="50"/>
      <c r="E33" s="50"/>
      <c r="F33" s="50"/>
      <c r="G33" s="309" t="s">
        <v>37</v>
      </c>
      <c r="H33" s="309"/>
      <c r="I33" s="33" t="s">
        <v>776</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8" t="s">
        <v>1161</v>
      </c>
      <c r="CD33" s="118"/>
      <c r="CE33" s="3"/>
      <c r="CF33" s="3"/>
      <c r="CG33" s="3"/>
      <c r="CH33" s="3"/>
      <c r="CI33" s="3"/>
      <c r="CJ33" s="144"/>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305"/>
      <c r="C34" s="50"/>
      <c r="D34" s="50"/>
      <c r="E34" s="50"/>
      <c r="F34" s="50"/>
      <c r="G34" s="309" t="s">
        <v>37</v>
      </c>
      <c r="H34" s="309"/>
      <c r="I34" s="33" t="s">
        <v>637</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8" t="s">
        <v>1170</v>
      </c>
      <c r="CD34" s="118"/>
      <c r="CE34" s="3"/>
      <c r="CF34" s="3"/>
      <c r="CG34" s="3"/>
      <c r="CH34" s="3"/>
      <c r="CI34" s="3"/>
      <c r="CJ34" s="144"/>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305"/>
      <c r="C35" s="50"/>
      <c r="D35" s="50"/>
      <c r="E35" s="50"/>
      <c r="F35" s="50"/>
      <c r="G35" s="309" t="s">
        <v>37</v>
      </c>
      <c r="H35" s="309"/>
      <c r="I35" s="33" t="s">
        <v>340</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1164</v>
      </c>
      <c r="CD35" s="1"/>
      <c r="CJ35" s="58"/>
    </row>
    <row r="36" spans="2:144" s="2" customFormat="1" ht="16.5" customHeight="1">
      <c r="B36" s="305"/>
      <c r="C36" s="50"/>
      <c r="D36" s="50"/>
      <c r="E36" s="50"/>
      <c r="F36" s="50"/>
      <c r="G36" s="309" t="s">
        <v>37</v>
      </c>
      <c r="H36" s="309"/>
      <c r="I36" s="33" t="s">
        <v>638</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1163</v>
      </c>
      <c r="CD36" s="1"/>
      <c r="CJ36" s="58"/>
    </row>
    <row r="37" spans="2:144" s="2" customFormat="1" ht="3.95" customHeight="1">
      <c r="B37" s="305"/>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41"/>
    </row>
    <row r="38" spans="2:144" s="2" customFormat="1" ht="3.95" customHeight="1">
      <c r="B38" s="305"/>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305"/>
      <c r="C39" s="24"/>
      <c r="D39" s="24" t="s">
        <v>639</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305"/>
      <c r="C40" s="50"/>
      <c r="D40" s="50"/>
      <c r="E40" s="50"/>
      <c r="F40" s="50"/>
      <c r="G40" s="309" t="s">
        <v>37</v>
      </c>
      <c r="H40" s="309"/>
      <c r="I40" s="33" t="s">
        <v>342</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8"/>
      <c r="CD40" s="118"/>
      <c r="CE40" s="3"/>
      <c r="CF40" s="3"/>
      <c r="CG40" s="3"/>
      <c r="CH40" s="3"/>
      <c r="CI40" s="3"/>
      <c r="CJ40" s="144"/>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305"/>
      <c r="C41" s="50"/>
      <c r="D41" s="50"/>
      <c r="E41" s="50"/>
      <c r="F41" s="50"/>
      <c r="G41" s="309" t="s">
        <v>37</v>
      </c>
      <c r="H41" s="309"/>
      <c r="I41" s="33" t="s">
        <v>343</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8"/>
      <c r="CD41" s="118"/>
      <c r="CE41" s="3"/>
      <c r="CF41" s="3"/>
      <c r="CG41" s="3"/>
      <c r="CH41" s="3"/>
      <c r="CI41" s="3"/>
      <c r="CJ41" s="144"/>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305"/>
      <c r="C42" s="50"/>
      <c r="D42" s="50"/>
      <c r="E42" s="50"/>
      <c r="F42" s="50"/>
      <c r="G42" s="309" t="s">
        <v>37</v>
      </c>
      <c r="H42" s="309"/>
      <c r="I42" s="33" t="s">
        <v>344</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8"/>
      <c r="CD42" s="118"/>
      <c r="CE42" s="3"/>
      <c r="CF42" s="3"/>
      <c r="CG42" s="3"/>
      <c r="CH42" s="3"/>
      <c r="CI42" s="3"/>
      <c r="CJ42" s="144"/>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305"/>
      <c r="C43" s="50"/>
      <c r="D43" s="50"/>
      <c r="E43" s="50"/>
      <c r="F43" s="50"/>
      <c r="G43" s="309" t="s">
        <v>37</v>
      </c>
      <c r="H43" s="309"/>
      <c r="I43" s="33" t="s">
        <v>640</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8"/>
      <c r="CD43" s="118"/>
      <c r="CE43" s="2"/>
      <c r="CF43" s="3"/>
      <c r="CG43" s="3"/>
      <c r="CH43" s="3"/>
      <c r="CI43" s="3"/>
      <c r="CJ43" s="144"/>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305"/>
      <c r="C44" s="50"/>
      <c r="D44" s="50"/>
      <c r="E44" s="50"/>
      <c r="F44" s="50"/>
      <c r="G44" s="309" t="s">
        <v>37</v>
      </c>
      <c r="H44" s="309"/>
      <c r="I44" s="33" t="s">
        <v>641</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8"/>
      <c r="CD44" s="1"/>
      <c r="CJ44" s="58"/>
    </row>
    <row r="45" spans="2:144" s="51" customFormat="1" ht="17.100000000000001" customHeight="1">
      <c r="B45" s="305"/>
      <c r="C45" s="50"/>
      <c r="D45" s="50"/>
      <c r="E45" s="50"/>
      <c r="F45" s="50"/>
      <c r="G45" s="309" t="s">
        <v>37</v>
      </c>
      <c r="H45" s="309"/>
      <c r="I45" s="33" t="s">
        <v>642</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8" t="s">
        <v>1020</v>
      </c>
      <c r="CD45" s="118"/>
      <c r="CE45" s="3"/>
      <c r="CF45" s="3"/>
      <c r="CG45" s="3"/>
      <c r="CH45" s="3"/>
      <c r="CI45" s="3"/>
      <c r="CJ45" s="144"/>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305"/>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8"/>
      <c r="CD46" s="1"/>
      <c r="CJ46" s="141"/>
    </row>
    <row r="47" spans="2:144" s="2" customFormat="1" ht="3.95" customHeight="1">
      <c r="B47" s="30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305"/>
      <c r="C48" s="24"/>
      <c r="D48" s="24" t="s">
        <v>643</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1143</v>
      </c>
      <c r="CD48" s="1"/>
      <c r="CJ48" s="58"/>
    </row>
    <row r="49" spans="2:88" s="2" customFormat="1" ht="15.95" customHeight="1">
      <c r="B49" s="305"/>
      <c r="C49" s="24"/>
      <c r="D49" s="24"/>
      <c r="E49" s="24"/>
      <c r="F49" s="24" t="s">
        <v>158</v>
      </c>
      <c r="G49" s="24"/>
      <c r="H49" s="24"/>
      <c r="I49" s="24"/>
      <c r="J49" s="24"/>
      <c r="K49" s="24"/>
      <c r="L49" s="24"/>
      <c r="M49" s="24"/>
      <c r="N49" s="24"/>
      <c r="O49" s="24"/>
      <c r="P49" s="24"/>
      <c r="Q49" s="24"/>
      <c r="R49" s="24"/>
      <c r="S49" s="24"/>
      <c r="T49" s="24"/>
      <c r="U49" s="24"/>
      <c r="V49" s="24"/>
      <c r="W49" s="24"/>
      <c r="X49" s="24"/>
      <c r="Y49" s="24"/>
      <c r="Z49" s="24"/>
      <c r="AA49" s="24"/>
      <c r="AB49" s="313"/>
      <c r="AC49" s="313"/>
      <c r="AD49" s="313"/>
      <c r="AE49" s="313"/>
      <c r="AF49" s="313"/>
      <c r="AG49" s="313"/>
      <c r="AH49" s="313"/>
      <c r="AI49" s="313"/>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305"/>
      <c r="C50" s="24"/>
      <c r="D50" s="24"/>
      <c r="E50" s="24"/>
      <c r="F50" s="24" t="s">
        <v>159</v>
      </c>
      <c r="G50" s="24"/>
      <c r="H50" s="24"/>
      <c r="I50" s="24"/>
      <c r="J50" s="24"/>
      <c r="K50" s="24"/>
      <c r="L50" s="24"/>
      <c r="M50" s="24"/>
      <c r="N50" s="24"/>
      <c r="O50" s="24"/>
      <c r="P50" s="24"/>
      <c r="Q50" s="24"/>
      <c r="R50" s="24"/>
      <c r="S50" s="24"/>
      <c r="T50" s="24"/>
      <c r="U50" s="24"/>
      <c r="V50" s="24"/>
      <c r="W50" s="24"/>
      <c r="X50" s="24"/>
      <c r="Y50" s="24"/>
      <c r="Z50" s="24"/>
      <c r="AA50" s="24"/>
      <c r="AB50" s="313"/>
      <c r="AC50" s="313"/>
      <c r="AD50" s="313"/>
      <c r="AE50" s="313"/>
      <c r="AF50" s="313"/>
      <c r="AG50" s="313"/>
      <c r="AH50" s="313"/>
      <c r="AI50" s="313"/>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1141</v>
      </c>
      <c r="CJ50" s="58"/>
    </row>
    <row r="51" spans="2:88" s="2" customFormat="1" ht="17.100000000000001" customHeight="1">
      <c r="B51" s="195" t="s">
        <v>1018</v>
      </c>
      <c r="C51" s="24"/>
      <c r="D51" s="24"/>
      <c r="E51" s="24"/>
      <c r="F51" s="24" t="s">
        <v>160</v>
      </c>
      <c r="G51" s="24"/>
      <c r="H51" s="24"/>
      <c r="I51" s="24"/>
      <c r="J51" s="24"/>
      <c r="K51" s="24"/>
      <c r="L51" s="24"/>
      <c r="M51" s="24"/>
      <c r="N51" s="24"/>
      <c r="O51" s="24"/>
      <c r="P51" s="24"/>
      <c r="Q51" s="24"/>
      <c r="R51" s="24"/>
      <c r="S51" s="24"/>
      <c r="T51" s="24"/>
      <c r="U51" s="24"/>
      <c r="V51" s="24"/>
      <c r="W51" s="24"/>
      <c r="X51" s="24"/>
      <c r="Y51" s="24"/>
      <c r="Z51" s="24"/>
      <c r="AA51" s="24"/>
      <c r="AB51" s="313"/>
      <c r="AC51" s="313"/>
      <c r="AD51" s="313"/>
      <c r="AE51" s="313"/>
      <c r="AF51" s="313"/>
      <c r="AG51" s="313"/>
      <c r="AH51" s="313"/>
      <c r="AI51" s="313"/>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4" t="s">
        <v>1018</v>
      </c>
      <c r="CD51" s="1" t="s">
        <v>1142</v>
      </c>
      <c r="CJ51" s="58"/>
    </row>
    <row r="52" spans="2:88" s="1" customFormat="1" ht="17.100000000000001" customHeight="1" thickBot="1">
      <c r="B52" s="196" t="s">
        <v>1015</v>
      </c>
      <c r="C52" s="24"/>
      <c r="D52" s="24"/>
      <c r="E52" s="24"/>
      <c r="F52" s="24" t="s">
        <v>161</v>
      </c>
      <c r="G52" s="24"/>
      <c r="H52" s="24"/>
      <c r="I52" s="24"/>
      <c r="J52" s="24"/>
      <c r="K52" s="24"/>
      <c r="L52" s="24"/>
      <c r="M52" s="24"/>
      <c r="N52" s="24"/>
      <c r="O52" s="24"/>
      <c r="P52" s="24"/>
      <c r="Q52" s="24"/>
      <c r="R52" s="24"/>
      <c r="S52" s="24"/>
      <c r="T52" s="24"/>
      <c r="U52" s="24"/>
      <c r="V52" s="24"/>
      <c r="W52" s="24"/>
      <c r="X52" s="24"/>
      <c r="Y52" s="24"/>
      <c r="Z52" s="24"/>
      <c r="AA52" s="24"/>
      <c r="AB52" s="313"/>
      <c r="AC52" s="313"/>
      <c r="AD52" s="313"/>
      <c r="AE52" s="313"/>
      <c r="AF52" s="313"/>
      <c r="AG52" s="313"/>
      <c r="AH52" s="313"/>
      <c r="AI52" s="313"/>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6" t="s">
        <v>1015</v>
      </c>
      <c r="CD52" s="1" t="s">
        <v>1140</v>
      </c>
      <c r="CJ52" s="140"/>
    </row>
    <row r="53" spans="2:88" s="1" customFormat="1" ht="17.100000000000001" customHeight="1">
      <c r="B53" s="197" t="s">
        <v>1016</v>
      </c>
      <c r="C53" s="76"/>
      <c r="D53" s="76" t="s">
        <v>644</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7" t="s">
        <v>1016</v>
      </c>
      <c r="CD53" s="175"/>
      <c r="CE53" s="175"/>
      <c r="CF53" s="175"/>
      <c r="CJ53" s="140"/>
    </row>
    <row r="54" spans="2:88" s="1" customFormat="1" ht="15.95" customHeight="1">
      <c r="B54" s="305" t="s">
        <v>1050</v>
      </c>
      <c r="C54" s="24"/>
      <c r="D54" s="24"/>
      <c r="E54" s="24"/>
      <c r="F54" s="24" t="s">
        <v>133</v>
      </c>
      <c r="G54" s="24"/>
      <c r="H54" s="24"/>
      <c r="I54" s="24"/>
      <c r="J54" s="24"/>
      <c r="K54" s="24"/>
      <c r="L54" s="24"/>
      <c r="M54" s="24"/>
      <c r="N54" s="24"/>
      <c r="O54" s="24"/>
      <c r="P54" s="24"/>
      <c r="Q54" s="24"/>
      <c r="R54" s="24"/>
      <c r="S54" s="24"/>
      <c r="T54" s="24"/>
      <c r="U54" s="24"/>
      <c r="V54" s="24"/>
      <c r="W54" s="24"/>
      <c r="X54" s="24"/>
      <c r="Y54" s="24"/>
      <c r="Z54" s="24"/>
      <c r="AA54" s="24"/>
      <c r="AB54" s="273"/>
      <c r="AC54" s="273"/>
      <c r="AD54" s="273"/>
      <c r="AE54" s="273"/>
      <c r="AF54" s="273"/>
      <c r="AG54" s="273"/>
      <c r="AH54" s="273"/>
      <c r="AI54" s="273"/>
      <c r="AJ54" s="273"/>
      <c r="AK54" s="273"/>
      <c r="AL54" s="273"/>
      <c r="AM54" s="273"/>
      <c r="AN54" s="273"/>
      <c r="AO54" s="273"/>
      <c r="AP54" s="273"/>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5"/>
      <c r="CD54" s="175"/>
      <c r="CE54" s="175"/>
      <c r="CF54" s="175"/>
      <c r="CJ54" s="140"/>
    </row>
    <row r="55" spans="2:88" s="1" customFormat="1" ht="17.100000000000001" customHeight="1">
      <c r="B55" s="305"/>
      <c r="C55" s="24"/>
      <c r="D55" s="24"/>
      <c r="E55" s="24"/>
      <c r="F55" s="24" t="s">
        <v>162</v>
      </c>
      <c r="G55" s="24"/>
      <c r="H55" s="24"/>
      <c r="I55" s="24"/>
      <c r="J55" s="24"/>
      <c r="K55" s="24"/>
      <c r="L55" s="24"/>
      <c r="M55" s="24"/>
      <c r="N55" s="24"/>
      <c r="O55" s="24"/>
      <c r="P55" s="24"/>
      <c r="Q55" s="24"/>
      <c r="R55" s="24"/>
      <c r="S55" s="24"/>
      <c r="T55" s="24"/>
      <c r="U55" s="24"/>
      <c r="V55" s="24"/>
      <c r="W55" s="24"/>
      <c r="X55" s="24"/>
      <c r="Y55" s="24"/>
      <c r="Z55" s="24"/>
      <c r="AA55" s="24"/>
      <c r="AB55" s="273"/>
      <c r="AC55" s="273"/>
      <c r="AD55" s="273"/>
      <c r="AE55" s="273"/>
      <c r="AF55" s="273"/>
      <c r="AG55" s="273"/>
      <c r="AH55" s="273"/>
      <c r="AI55" s="273"/>
      <c r="AJ55" s="273"/>
      <c r="AK55" s="273"/>
      <c r="AL55" s="273"/>
      <c r="AM55" s="273"/>
      <c r="AN55" s="273"/>
      <c r="AO55" s="273"/>
      <c r="AP55" s="273"/>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1017</v>
      </c>
      <c r="CJ55" s="140"/>
    </row>
    <row r="56" spans="2:88" s="2" customFormat="1" ht="3.95" customHeight="1">
      <c r="B56" s="305"/>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41"/>
    </row>
    <row r="57" spans="2:88" s="2" customFormat="1" ht="3.95" customHeight="1">
      <c r="B57" s="30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305"/>
      <c r="C58" s="24"/>
      <c r="D58" s="24" t="s">
        <v>645</v>
      </c>
      <c r="E58" s="24"/>
      <c r="F58" s="24"/>
      <c r="G58" s="24"/>
      <c r="H58" s="24"/>
      <c r="I58" s="24"/>
      <c r="J58" s="24"/>
      <c r="K58" s="24"/>
      <c r="L58" s="24"/>
      <c r="M58" s="24"/>
      <c r="N58" s="24"/>
      <c r="O58" s="24"/>
      <c r="P58" s="24"/>
      <c r="Q58" s="24"/>
      <c r="R58" s="24"/>
      <c r="S58" s="24"/>
      <c r="T58" s="24"/>
      <c r="U58" s="24"/>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1" t="s">
        <v>851</v>
      </c>
      <c r="CJ58" s="140"/>
    </row>
    <row r="59" spans="2:88" s="2" customFormat="1" ht="3.95" customHeight="1">
      <c r="B59" s="305"/>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41"/>
    </row>
    <row r="60" spans="2:88" s="2" customFormat="1" ht="3.95" customHeight="1">
      <c r="B60" s="30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305"/>
      <c r="C61" s="24"/>
      <c r="D61" s="43" t="s">
        <v>646</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40"/>
    </row>
    <row r="62" spans="2:88" s="1" customFormat="1" ht="17.100000000000001" customHeight="1">
      <c r="B62" s="305"/>
      <c r="C62" s="24"/>
      <c r="D62" s="43"/>
      <c r="E62" s="43"/>
      <c r="F62" s="43" t="s">
        <v>1244</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40"/>
    </row>
    <row r="63" spans="2:88" s="1" customFormat="1" ht="17.100000000000001" customHeight="1">
      <c r="B63" s="305"/>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309" t="s">
        <v>37</v>
      </c>
      <c r="BF63" s="309"/>
      <c r="BG63" s="43"/>
      <c r="BH63" s="43" t="s">
        <v>139</v>
      </c>
      <c r="BI63" s="43"/>
      <c r="BJ63" s="43"/>
      <c r="BK63" s="43"/>
      <c r="BL63" s="43"/>
      <c r="BM63" s="309" t="s">
        <v>37</v>
      </c>
      <c r="BN63" s="309"/>
      <c r="BO63" s="43"/>
      <c r="BP63" s="43" t="s">
        <v>140</v>
      </c>
      <c r="BQ63" s="43"/>
      <c r="BR63" s="43"/>
      <c r="BS63" s="43"/>
      <c r="BT63" s="43"/>
      <c r="BU63" s="44"/>
      <c r="BV63" s="44"/>
      <c r="BW63" s="44"/>
      <c r="BX63" s="44"/>
      <c r="BY63" s="44"/>
      <c r="BZ63" s="44"/>
      <c r="CA63" s="44"/>
      <c r="CB63" s="44"/>
      <c r="CC63" s="1" t="s">
        <v>817</v>
      </c>
      <c r="CJ63" s="140"/>
    </row>
    <row r="64" spans="2:88" s="1" customFormat="1" ht="17.100000000000001" customHeight="1">
      <c r="B64" s="305"/>
      <c r="C64" s="24"/>
      <c r="D64" s="43"/>
      <c r="E64" s="43"/>
      <c r="F64" s="43" t="s">
        <v>783</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40"/>
    </row>
    <row r="65" spans="2:91" s="1" customFormat="1" ht="17.100000000000001" customHeight="1">
      <c r="B65" s="305"/>
      <c r="C65" s="24"/>
      <c r="D65" s="43"/>
      <c r="E65" s="43"/>
      <c r="F65" s="43"/>
      <c r="G65" s="43"/>
      <c r="H65" s="43"/>
      <c r="I65" s="309" t="s">
        <v>37</v>
      </c>
      <c r="J65" s="309"/>
      <c r="K65" s="43" t="s">
        <v>787</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817</v>
      </c>
      <c r="CJ65" s="140"/>
    </row>
    <row r="66" spans="2:91" s="1" customFormat="1" ht="17.100000000000001" customHeight="1">
      <c r="B66" s="305"/>
      <c r="C66" s="24"/>
      <c r="D66" s="43"/>
      <c r="E66" s="43"/>
      <c r="F66" s="43"/>
      <c r="G66" s="43"/>
      <c r="H66" s="43"/>
      <c r="I66" s="113"/>
      <c r="J66" s="11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40"/>
    </row>
    <row r="67" spans="2:91" s="1" customFormat="1" ht="17.100000000000001" customHeight="1">
      <c r="B67" s="305"/>
      <c r="C67" s="24"/>
      <c r="D67" s="43"/>
      <c r="E67" s="43"/>
      <c r="F67" s="43"/>
      <c r="G67" s="43"/>
      <c r="H67" s="43"/>
      <c r="I67" s="309" t="s">
        <v>37</v>
      </c>
      <c r="J67" s="309"/>
      <c r="K67" s="43" t="s">
        <v>788</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818</v>
      </c>
      <c r="CJ67" s="140"/>
    </row>
    <row r="68" spans="2:91" s="1" customFormat="1" ht="17.100000000000001" customHeight="1">
      <c r="B68" s="305"/>
      <c r="C68" s="24"/>
      <c r="D68" s="43"/>
      <c r="E68" s="43"/>
      <c r="F68" s="43"/>
      <c r="G68" s="43"/>
      <c r="H68" s="43"/>
      <c r="I68" s="43"/>
      <c r="J68" s="43"/>
      <c r="K68" s="43" t="s">
        <v>784</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40"/>
    </row>
    <row r="69" spans="2:91" s="1" customFormat="1" ht="17.100000000000001" customHeight="1">
      <c r="B69" s="305"/>
      <c r="C69" s="24"/>
      <c r="D69" s="43"/>
      <c r="E69" s="43"/>
      <c r="F69" s="43"/>
      <c r="G69" s="43"/>
      <c r="H69" s="43"/>
      <c r="I69" s="43"/>
      <c r="J69" s="43"/>
      <c r="K69" s="43" t="s">
        <v>785</v>
      </c>
      <c r="L69" s="43"/>
      <c r="M69" s="43"/>
      <c r="N69" s="43"/>
      <c r="O69" s="43"/>
      <c r="P69" s="43"/>
      <c r="Q69" s="43"/>
      <c r="R69" s="309"/>
      <c r="S69" s="309"/>
      <c r="T69" s="309"/>
      <c r="U69" s="309"/>
      <c r="V69" s="309"/>
      <c r="W69" s="309"/>
      <c r="X69" s="309"/>
      <c r="Y69" s="309"/>
      <c r="Z69" s="309"/>
      <c r="AA69" s="309"/>
      <c r="AB69" s="309"/>
      <c r="AC69" s="309"/>
      <c r="AD69" s="309"/>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819</v>
      </c>
      <c r="CJ69" s="140"/>
    </row>
    <row r="70" spans="2:91" s="1" customFormat="1" ht="17.100000000000001" customHeight="1">
      <c r="B70" s="305"/>
      <c r="C70" s="24"/>
      <c r="D70" s="43"/>
      <c r="E70" s="43"/>
      <c r="F70" s="43"/>
      <c r="G70" s="43"/>
      <c r="H70" s="43"/>
      <c r="I70" s="43"/>
      <c r="J70" s="43"/>
      <c r="K70" s="43" t="s">
        <v>786</v>
      </c>
      <c r="L70" s="43"/>
      <c r="M70" s="43"/>
      <c r="N70" s="43"/>
      <c r="O70" s="43"/>
      <c r="P70" s="43"/>
      <c r="Q70" s="43"/>
      <c r="R70" s="43"/>
      <c r="S70" s="43"/>
      <c r="T70" s="43"/>
      <c r="U70" s="43"/>
      <c r="V70" s="43"/>
      <c r="W70" s="43"/>
      <c r="X70" s="43"/>
      <c r="Y70" s="43"/>
      <c r="Z70" s="43"/>
      <c r="AA70" s="43"/>
      <c r="AB70" s="43"/>
      <c r="AC70" s="43"/>
      <c r="AD70" s="43"/>
      <c r="AE70" s="43"/>
      <c r="AF70" s="43"/>
      <c r="AG70" s="43"/>
      <c r="AH70" s="312"/>
      <c r="AI70" s="312"/>
      <c r="AJ70" s="312"/>
      <c r="AK70" s="312"/>
      <c r="AL70" s="312"/>
      <c r="AM70" s="312"/>
      <c r="AN70" s="312"/>
      <c r="AO70" s="312"/>
      <c r="AP70" s="312"/>
      <c r="AQ70" s="312"/>
      <c r="AR70" s="312"/>
      <c r="AS70" s="44"/>
      <c r="AT70" s="44" t="s">
        <v>22</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40"/>
    </row>
    <row r="71" spans="2:91" s="1" customFormat="1" ht="17.100000000000001" customHeight="1">
      <c r="B71" s="305"/>
      <c r="C71" s="24"/>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112"/>
      <c r="AI71" s="112"/>
      <c r="AJ71" s="112"/>
      <c r="AK71" s="112"/>
      <c r="AL71" s="112"/>
      <c r="AM71" s="112"/>
      <c r="AN71" s="112"/>
      <c r="AO71" s="112"/>
      <c r="AP71" s="112"/>
      <c r="AQ71" s="112"/>
      <c r="AR71" s="112"/>
      <c r="AS71" s="44"/>
      <c r="AT71" s="44"/>
      <c r="AU71" s="44"/>
      <c r="AV71" s="44"/>
      <c r="AW71" s="44"/>
      <c r="AX71" s="44"/>
      <c r="AY71" s="44"/>
      <c r="AZ71" s="44"/>
      <c r="BA71" s="44"/>
      <c r="BB71" s="44"/>
      <c r="BC71" s="44"/>
      <c r="BD71" s="44"/>
      <c r="BE71" s="27"/>
      <c r="BF71" s="27"/>
      <c r="BG71" s="27"/>
      <c r="BH71" s="27"/>
      <c r="BI71" s="27"/>
      <c r="BJ71" s="27"/>
      <c r="BK71" s="27"/>
      <c r="BL71" s="27"/>
      <c r="BM71" s="27"/>
      <c r="BN71" s="27"/>
      <c r="BO71" s="43"/>
      <c r="BP71" s="43"/>
      <c r="BQ71" s="43"/>
      <c r="BR71" s="43"/>
      <c r="BS71" s="43"/>
      <c r="BT71" s="43"/>
      <c r="BU71" s="44"/>
      <c r="BV71" s="44"/>
      <c r="BW71" s="44"/>
      <c r="BX71" s="44"/>
      <c r="BY71" s="44"/>
      <c r="BZ71" s="44"/>
      <c r="CA71" s="44"/>
      <c r="CB71" s="44"/>
      <c r="CC71" s="7" t="s">
        <v>869</v>
      </c>
      <c r="CD71" s="7"/>
      <c r="CE71" s="7"/>
      <c r="CF71" s="7"/>
      <c r="CG71" s="7"/>
      <c r="CH71" s="7"/>
      <c r="CI71" s="7"/>
      <c r="CJ71" s="145"/>
      <c r="CK71" s="7"/>
      <c r="CL71" s="7"/>
      <c r="CM71" s="7"/>
    </row>
    <row r="72" spans="2:91" s="1" customFormat="1" ht="17.100000000000001" customHeight="1">
      <c r="B72" s="305"/>
      <c r="C72" s="24"/>
      <c r="D72" s="43"/>
      <c r="E72" s="43"/>
      <c r="F72" s="43" t="s">
        <v>789</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309" t="s">
        <v>37</v>
      </c>
      <c r="BF72" s="309"/>
      <c r="BG72" s="43"/>
      <c r="BH72" s="43" t="s">
        <v>139</v>
      </c>
      <c r="BI72" s="43"/>
      <c r="BJ72" s="43"/>
      <c r="BK72" s="43"/>
      <c r="BL72" s="43"/>
      <c r="BM72" s="309" t="s">
        <v>37</v>
      </c>
      <c r="BN72" s="309"/>
      <c r="BO72" s="43"/>
      <c r="BP72" s="43" t="s">
        <v>140</v>
      </c>
      <c r="BQ72" s="43"/>
      <c r="BR72" s="43"/>
      <c r="BS72" s="43"/>
      <c r="BT72" s="43"/>
      <c r="BU72" s="44"/>
      <c r="BV72" s="44"/>
      <c r="BW72" s="44"/>
      <c r="BX72" s="44"/>
      <c r="BY72" s="44"/>
      <c r="BZ72" s="44"/>
      <c r="CA72" s="44"/>
      <c r="CB72" s="44"/>
      <c r="CC72" s="7" t="s">
        <v>820</v>
      </c>
      <c r="CD72" s="7"/>
      <c r="CE72" s="7"/>
      <c r="CF72" s="7"/>
      <c r="CG72" s="124"/>
      <c r="CH72" s="129" t="s">
        <v>863</v>
      </c>
      <c r="CI72" s="90"/>
      <c r="CJ72" s="181"/>
      <c r="CK72" s="90"/>
      <c r="CL72" s="90"/>
      <c r="CM72" s="131"/>
    </row>
    <row r="73" spans="2:91" s="1" customFormat="1" ht="17.100000000000001" customHeight="1">
      <c r="B73" s="305"/>
      <c r="C73" s="24"/>
      <c r="D73" s="43"/>
      <c r="E73" s="43"/>
      <c r="F73" s="43" t="s">
        <v>790</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56</v>
      </c>
      <c r="AY73" s="43"/>
      <c r="AZ73" s="312"/>
      <c r="BA73" s="312"/>
      <c r="BB73" s="312"/>
      <c r="BC73" s="312"/>
      <c r="BD73" s="312"/>
      <c r="BE73" s="312"/>
      <c r="BF73" s="312"/>
      <c r="BG73" s="312"/>
      <c r="BH73" s="312"/>
      <c r="BI73" s="312"/>
      <c r="BJ73" s="312"/>
      <c r="BK73" s="43" t="s">
        <v>22</v>
      </c>
      <c r="BL73" s="44"/>
      <c r="BM73" s="44"/>
      <c r="BN73" s="44"/>
      <c r="BO73" s="44"/>
      <c r="BP73" s="44"/>
      <c r="BQ73" s="44"/>
      <c r="BR73" s="44"/>
      <c r="BS73" s="44"/>
      <c r="BT73" s="44"/>
      <c r="BU73" s="44"/>
      <c r="BV73" s="44"/>
      <c r="BW73" s="44"/>
      <c r="BX73" s="44"/>
      <c r="BY73" s="44"/>
      <c r="BZ73" s="44"/>
      <c r="CA73" s="44"/>
      <c r="CB73" s="44"/>
      <c r="CC73" s="1" t="s">
        <v>868</v>
      </c>
      <c r="CH73" s="120" t="s">
        <v>860</v>
      </c>
      <c r="CJ73" s="140"/>
      <c r="CM73" s="123"/>
    </row>
    <row r="74" spans="2:91" s="1" customFormat="1" ht="17.100000000000001" customHeight="1">
      <c r="B74" s="305"/>
      <c r="C74" s="24"/>
      <c r="D74" s="43"/>
      <c r="E74" s="43"/>
      <c r="F74" s="43" t="s">
        <v>791</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56</v>
      </c>
      <c r="AL74" s="43"/>
      <c r="AM74" s="312"/>
      <c r="AN74" s="312"/>
      <c r="AO74" s="312"/>
      <c r="AP74" s="312"/>
      <c r="AQ74" s="312"/>
      <c r="AR74" s="312"/>
      <c r="AS74" s="312"/>
      <c r="AT74" s="312"/>
      <c r="AU74" s="312"/>
      <c r="AV74" s="312"/>
      <c r="AW74" s="312"/>
      <c r="AX74" s="43" t="s">
        <v>22</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865</v>
      </c>
      <c r="CH74" s="120" t="s">
        <v>859</v>
      </c>
      <c r="CJ74" s="140"/>
      <c r="CM74" s="123"/>
    </row>
    <row r="75" spans="2:91" s="1" customFormat="1" ht="17.100000000000001" customHeight="1">
      <c r="B75" s="305"/>
      <c r="C75" s="24"/>
      <c r="D75" s="43"/>
      <c r="E75" s="43"/>
      <c r="F75" s="43" t="s">
        <v>792</v>
      </c>
      <c r="G75" s="43"/>
      <c r="H75" s="43"/>
      <c r="I75" s="43"/>
      <c r="J75" s="43"/>
      <c r="K75" s="43"/>
      <c r="L75" s="43"/>
      <c r="M75" s="43"/>
      <c r="N75" s="43"/>
      <c r="O75" s="43"/>
      <c r="P75" s="43"/>
      <c r="Q75" s="43"/>
      <c r="R75" s="43"/>
      <c r="S75" s="43"/>
      <c r="T75" s="43"/>
      <c r="U75" s="43"/>
      <c r="V75" s="43"/>
      <c r="W75" s="43"/>
      <c r="X75" s="43"/>
      <c r="Y75" s="43"/>
      <c r="Z75" s="43"/>
      <c r="AA75" s="43"/>
      <c r="AB75" s="43"/>
      <c r="AC75" s="43"/>
      <c r="AD75" s="309" t="s">
        <v>37</v>
      </c>
      <c r="AE75" s="309"/>
      <c r="AF75" s="43"/>
      <c r="AG75" s="43" t="s">
        <v>164</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31"/>
      <c r="CD75" s="1" t="s">
        <v>866</v>
      </c>
      <c r="CH75" s="120" t="s">
        <v>861</v>
      </c>
      <c r="CJ75" s="140"/>
      <c r="CM75" s="123"/>
    </row>
    <row r="76" spans="2:91" s="1" customFormat="1" ht="17.100000000000001" customHeight="1">
      <c r="B76" s="305"/>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309" t="s">
        <v>37</v>
      </c>
      <c r="AE76" s="309"/>
      <c r="AF76" s="43"/>
      <c r="AG76" s="43" t="s">
        <v>165</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873</v>
      </c>
      <c r="CD76" s="90"/>
      <c r="CE76" s="90"/>
      <c r="CF76" s="90"/>
      <c r="CG76" s="131"/>
      <c r="CH76" s="120" t="s">
        <v>862</v>
      </c>
      <c r="CJ76" s="140"/>
      <c r="CM76" s="123"/>
    </row>
    <row r="77" spans="2:91" s="1" customFormat="1" ht="17.100000000000001" customHeight="1">
      <c r="B77" s="305"/>
      <c r="C77" s="24"/>
      <c r="D77" s="43"/>
      <c r="E77" s="43"/>
      <c r="F77" s="43" t="s">
        <v>793</v>
      </c>
      <c r="G77" s="43"/>
      <c r="H77" s="43"/>
      <c r="I77" s="43"/>
      <c r="J77" s="43"/>
      <c r="K77" s="43"/>
      <c r="L77" s="43"/>
      <c r="M77" s="43"/>
      <c r="N77" s="43"/>
      <c r="O77" s="43"/>
      <c r="P77" s="43"/>
      <c r="Q77" s="43"/>
      <c r="R77" s="43"/>
      <c r="S77" s="43"/>
      <c r="T77" s="43"/>
      <c r="U77" s="43"/>
      <c r="V77" s="43"/>
      <c r="W77" s="43"/>
      <c r="X77" s="43"/>
      <c r="Y77" s="43"/>
      <c r="Z77" s="43"/>
      <c r="AA77" s="43"/>
      <c r="AB77" s="43"/>
      <c r="AC77" s="43"/>
      <c r="AD77" s="310"/>
      <c r="AE77" s="310"/>
      <c r="AF77" s="310"/>
      <c r="AG77" s="310"/>
      <c r="AH77" s="310"/>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867</v>
      </c>
      <c r="CG77" s="123"/>
      <c r="CH77" s="120"/>
      <c r="CJ77" s="140"/>
      <c r="CM77" s="123"/>
    </row>
    <row r="78" spans="2:91" s="1" customFormat="1" ht="2.1" customHeight="1">
      <c r="B78" s="305"/>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3"/>
      <c r="CH78" s="120"/>
      <c r="CJ78" s="140"/>
      <c r="CM78" s="123"/>
    </row>
    <row r="79" spans="2:91" s="2" customFormat="1" ht="5.0999999999999996" customHeight="1">
      <c r="B79" s="305"/>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2"/>
      <c r="CH79" s="130"/>
      <c r="CI79" s="4"/>
      <c r="CJ79" s="141"/>
      <c r="CK79" s="4"/>
      <c r="CL79" s="4"/>
      <c r="CM79" s="132"/>
    </row>
    <row r="80" spans="2:91" s="2" customFormat="1" ht="4.5" customHeight="1">
      <c r="B80" s="305"/>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305"/>
      <c r="C81" s="24"/>
      <c r="D81" s="24" t="s">
        <v>647</v>
      </c>
      <c r="E81" s="24"/>
      <c r="F81" s="24"/>
      <c r="G81" s="24"/>
      <c r="H81" s="24"/>
      <c r="I81" s="24"/>
      <c r="J81" s="24"/>
      <c r="K81" s="24"/>
      <c r="L81" s="24"/>
      <c r="M81" s="24"/>
      <c r="N81" s="24"/>
      <c r="O81" s="24"/>
      <c r="P81" s="24"/>
      <c r="Q81" s="24"/>
      <c r="R81" s="24"/>
      <c r="S81" s="24"/>
      <c r="T81" s="24"/>
      <c r="U81" s="24"/>
      <c r="V81" s="24"/>
      <c r="W81" s="24"/>
      <c r="X81" s="24" t="s">
        <v>122</v>
      </c>
      <c r="Y81" s="24"/>
      <c r="Z81" s="24"/>
      <c r="AA81" s="24"/>
      <c r="AB81" s="24"/>
      <c r="AC81" s="24"/>
      <c r="AD81" s="24"/>
      <c r="AE81" s="24"/>
      <c r="AF81" s="24"/>
      <c r="AG81" s="24"/>
      <c r="AH81" s="24"/>
      <c r="AI81" s="24"/>
      <c r="AJ81" s="24"/>
      <c r="AK81" s="24"/>
      <c r="AL81" s="24"/>
      <c r="AM81" s="24"/>
      <c r="AN81" s="24" t="s">
        <v>123</v>
      </c>
      <c r="AO81" s="24"/>
      <c r="AP81" s="24"/>
      <c r="AQ81" s="24"/>
      <c r="AR81" s="24"/>
      <c r="AS81" s="24"/>
      <c r="AT81" s="24"/>
      <c r="AU81" s="24"/>
      <c r="AV81" s="24"/>
      <c r="AW81" s="24"/>
      <c r="AX81" s="24"/>
      <c r="AY81" s="24"/>
      <c r="AZ81" s="24"/>
      <c r="BA81" s="24"/>
      <c r="BB81" s="24"/>
      <c r="BC81" s="24"/>
      <c r="BD81" s="24"/>
      <c r="BE81" s="24" t="s">
        <v>124</v>
      </c>
      <c r="BF81" s="24"/>
      <c r="BG81" s="24"/>
      <c r="BH81" s="24"/>
      <c r="BI81" s="24"/>
      <c r="BJ81" s="24"/>
      <c r="BK81" s="24"/>
      <c r="BL81" s="24"/>
      <c r="BM81" s="24"/>
      <c r="BN81" s="24"/>
      <c r="BO81" s="24"/>
      <c r="BP81" s="24"/>
      <c r="BQ81" s="24"/>
      <c r="BR81" s="24"/>
      <c r="BS81" s="24"/>
      <c r="BT81" s="24"/>
      <c r="BU81" s="24"/>
      <c r="BV81" s="24"/>
      <c r="BW81" s="24" t="s">
        <v>60</v>
      </c>
      <c r="BX81" s="24"/>
      <c r="BY81" s="24"/>
      <c r="BZ81" s="24"/>
      <c r="CA81" s="24"/>
      <c r="CB81" s="24"/>
      <c r="CJ81" s="140"/>
    </row>
    <row r="82" spans="2:88" s="1" customFormat="1" ht="17.100000000000001" customHeight="1">
      <c r="B82" s="305"/>
      <c r="C82" s="24"/>
      <c r="D82" s="24"/>
      <c r="E82" s="24"/>
      <c r="F82" s="260" t="s">
        <v>166</v>
      </c>
      <c r="G82" s="260"/>
      <c r="H82" s="260"/>
      <c r="I82" s="260"/>
      <c r="J82" s="260"/>
      <c r="K82" s="260"/>
      <c r="L82" s="260"/>
      <c r="M82" s="260"/>
      <c r="N82" s="24" t="s">
        <v>19</v>
      </c>
      <c r="O82" s="24"/>
      <c r="P82" s="306"/>
      <c r="Q82" s="306"/>
      <c r="R82" s="306"/>
      <c r="S82" s="306"/>
      <c r="T82" s="259" t="s">
        <v>167</v>
      </c>
      <c r="U82" s="259"/>
      <c r="V82" s="259"/>
      <c r="W82" s="24"/>
      <c r="X82" s="24" t="s">
        <v>19</v>
      </c>
      <c r="Y82" s="307"/>
      <c r="Z82" s="307"/>
      <c r="AA82" s="307"/>
      <c r="AB82" s="307"/>
      <c r="AC82" s="307"/>
      <c r="AD82" s="307"/>
      <c r="AE82" s="307"/>
      <c r="AF82" s="307"/>
      <c r="AG82" s="307"/>
      <c r="AH82" s="307"/>
      <c r="AI82" s="307"/>
      <c r="AJ82" s="307"/>
      <c r="AK82" s="307"/>
      <c r="AL82" s="307"/>
      <c r="AM82" s="307"/>
      <c r="AN82" s="24" t="s">
        <v>89</v>
      </c>
      <c r="AO82" s="24"/>
      <c r="AP82" s="307"/>
      <c r="AQ82" s="307"/>
      <c r="AR82" s="307"/>
      <c r="AS82" s="307"/>
      <c r="AT82" s="307"/>
      <c r="AU82" s="307"/>
      <c r="AV82" s="307"/>
      <c r="AW82" s="307"/>
      <c r="AX82" s="307"/>
      <c r="AY82" s="307"/>
      <c r="AZ82" s="307"/>
      <c r="BA82" s="307"/>
      <c r="BB82" s="307"/>
      <c r="BC82" s="307"/>
      <c r="BD82" s="307"/>
      <c r="BE82" s="24" t="s">
        <v>89</v>
      </c>
      <c r="BF82" s="24"/>
      <c r="BG82" s="308">
        <f>Y82+AP82</f>
        <v>0</v>
      </c>
      <c r="BH82" s="308"/>
      <c r="BI82" s="308"/>
      <c r="BJ82" s="308"/>
      <c r="BK82" s="308"/>
      <c r="BL82" s="308"/>
      <c r="BM82" s="308"/>
      <c r="BN82" s="308"/>
      <c r="BO82" s="308"/>
      <c r="BP82" s="308"/>
      <c r="BQ82" s="308"/>
      <c r="BR82" s="308"/>
      <c r="BS82" s="308"/>
      <c r="BT82" s="308"/>
      <c r="BU82" s="308"/>
      <c r="BV82" s="66"/>
      <c r="BW82" s="62" t="s">
        <v>60</v>
      </c>
      <c r="BX82" s="62"/>
      <c r="BY82" s="62"/>
      <c r="BZ82" s="62"/>
      <c r="CA82" s="62"/>
      <c r="CB82" s="24"/>
      <c r="CC82" s="1" t="s">
        <v>1144</v>
      </c>
      <c r="CJ82" s="140"/>
    </row>
    <row r="83" spans="2:88" s="1" customFormat="1" ht="17.100000000000001" customHeight="1">
      <c r="B83" s="305"/>
      <c r="C83" s="24"/>
      <c r="D83" s="24"/>
      <c r="E83" s="24"/>
      <c r="F83" s="24"/>
      <c r="G83" s="24"/>
      <c r="H83" s="24"/>
      <c r="I83" s="24"/>
      <c r="J83" s="24"/>
      <c r="K83" s="24"/>
      <c r="L83" s="24"/>
      <c r="M83" s="24"/>
      <c r="N83" s="24" t="s">
        <v>19</v>
      </c>
      <c r="O83" s="24"/>
      <c r="P83" s="306"/>
      <c r="Q83" s="306"/>
      <c r="R83" s="306"/>
      <c r="S83" s="306"/>
      <c r="T83" s="259" t="s">
        <v>167</v>
      </c>
      <c r="U83" s="259"/>
      <c r="V83" s="259"/>
      <c r="W83" s="24"/>
      <c r="X83" s="24" t="s">
        <v>19</v>
      </c>
      <c r="Y83" s="307"/>
      <c r="Z83" s="307"/>
      <c r="AA83" s="307"/>
      <c r="AB83" s="307"/>
      <c r="AC83" s="307"/>
      <c r="AD83" s="307"/>
      <c r="AE83" s="307"/>
      <c r="AF83" s="307"/>
      <c r="AG83" s="307"/>
      <c r="AH83" s="307"/>
      <c r="AI83" s="307"/>
      <c r="AJ83" s="307"/>
      <c r="AK83" s="307"/>
      <c r="AL83" s="307"/>
      <c r="AM83" s="307"/>
      <c r="AN83" s="24" t="s">
        <v>89</v>
      </c>
      <c r="AO83" s="24"/>
      <c r="AP83" s="307"/>
      <c r="AQ83" s="307"/>
      <c r="AR83" s="307"/>
      <c r="AS83" s="307"/>
      <c r="AT83" s="307"/>
      <c r="AU83" s="307"/>
      <c r="AV83" s="307"/>
      <c r="AW83" s="307"/>
      <c r="AX83" s="307"/>
      <c r="AY83" s="307"/>
      <c r="AZ83" s="307"/>
      <c r="BA83" s="307"/>
      <c r="BB83" s="307"/>
      <c r="BC83" s="307"/>
      <c r="BD83" s="307"/>
      <c r="BE83" s="24" t="s">
        <v>89</v>
      </c>
      <c r="BF83" s="24"/>
      <c r="BG83" s="308">
        <f>Y83+AP83</f>
        <v>0</v>
      </c>
      <c r="BH83" s="308"/>
      <c r="BI83" s="308"/>
      <c r="BJ83" s="308"/>
      <c r="BK83" s="308"/>
      <c r="BL83" s="308"/>
      <c r="BM83" s="308"/>
      <c r="BN83" s="308"/>
      <c r="BO83" s="308"/>
      <c r="BP83" s="308"/>
      <c r="BQ83" s="308"/>
      <c r="BR83" s="308"/>
      <c r="BS83" s="308"/>
      <c r="BT83" s="308"/>
      <c r="BU83" s="308"/>
      <c r="BV83" s="66"/>
      <c r="BW83" s="62" t="s">
        <v>60</v>
      </c>
      <c r="BX83" s="62"/>
      <c r="BY83" s="62"/>
      <c r="BZ83" s="62"/>
      <c r="CA83" s="62"/>
      <c r="CB83" s="24"/>
      <c r="CJ83" s="140"/>
    </row>
    <row r="84" spans="2:88" s="1" customFormat="1" ht="17.100000000000001" customHeight="1">
      <c r="B84" s="305"/>
      <c r="C84" s="24"/>
      <c r="D84" s="24"/>
      <c r="E84" s="24"/>
      <c r="F84" s="24"/>
      <c r="G84" s="24"/>
      <c r="H84" s="24"/>
      <c r="I84" s="24"/>
      <c r="J84" s="24"/>
      <c r="K84" s="24"/>
      <c r="L84" s="24"/>
      <c r="M84" s="24"/>
      <c r="N84" s="24" t="s">
        <v>19</v>
      </c>
      <c r="O84" s="24"/>
      <c r="P84" s="306"/>
      <c r="Q84" s="306"/>
      <c r="R84" s="306"/>
      <c r="S84" s="306"/>
      <c r="T84" s="259" t="s">
        <v>167</v>
      </c>
      <c r="U84" s="259"/>
      <c r="V84" s="259"/>
      <c r="W84" s="24"/>
      <c r="X84" s="24" t="s">
        <v>19</v>
      </c>
      <c r="Y84" s="307"/>
      <c r="Z84" s="307"/>
      <c r="AA84" s="307"/>
      <c r="AB84" s="307"/>
      <c r="AC84" s="307"/>
      <c r="AD84" s="307"/>
      <c r="AE84" s="307"/>
      <c r="AF84" s="307"/>
      <c r="AG84" s="307"/>
      <c r="AH84" s="307"/>
      <c r="AI84" s="307"/>
      <c r="AJ84" s="307"/>
      <c r="AK84" s="307"/>
      <c r="AL84" s="307"/>
      <c r="AM84" s="307"/>
      <c r="AN84" s="24" t="s">
        <v>89</v>
      </c>
      <c r="AO84" s="24"/>
      <c r="AP84" s="307"/>
      <c r="AQ84" s="307"/>
      <c r="AR84" s="307"/>
      <c r="AS84" s="307"/>
      <c r="AT84" s="307"/>
      <c r="AU84" s="307"/>
      <c r="AV84" s="307"/>
      <c r="AW84" s="307"/>
      <c r="AX84" s="307"/>
      <c r="AY84" s="307"/>
      <c r="AZ84" s="307"/>
      <c r="BA84" s="307"/>
      <c r="BB84" s="307"/>
      <c r="BC84" s="307"/>
      <c r="BD84" s="307"/>
      <c r="BE84" s="24" t="s">
        <v>89</v>
      </c>
      <c r="BF84" s="24"/>
      <c r="BG84" s="308">
        <f t="shared" ref="BG84:BG90" si="0">Y84+AP84</f>
        <v>0</v>
      </c>
      <c r="BH84" s="308"/>
      <c r="BI84" s="308"/>
      <c r="BJ84" s="308"/>
      <c r="BK84" s="308"/>
      <c r="BL84" s="308"/>
      <c r="BM84" s="308"/>
      <c r="BN84" s="308"/>
      <c r="BO84" s="308"/>
      <c r="BP84" s="308"/>
      <c r="BQ84" s="308"/>
      <c r="BR84" s="308"/>
      <c r="BS84" s="308"/>
      <c r="BT84" s="308"/>
      <c r="BU84" s="308"/>
      <c r="BV84" s="66"/>
      <c r="BW84" s="62" t="s">
        <v>60</v>
      </c>
      <c r="BX84" s="62"/>
      <c r="BY84" s="62"/>
      <c r="BZ84" s="62"/>
      <c r="CA84" s="62"/>
      <c r="CB84" s="24"/>
      <c r="CJ84" s="140"/>
    </row>
    <row r="85" spans="2:88" s="1" customFormat="1" ht="17.100000000000001" customHeight="1">
      <c r="B85" s="305"/>
      <c r="C85" s="24"/>
      <c r="D85" s="24"/>
      <c r="E85" s="24"/>
      <c r="F85" s="24"/>
      <c r="G85" s="24"/>
      <c r="H85" s="24"/>
      <c r="I85" s="24"/>
      <c r="J85" s="24"/>
      <c r="K85" s="24"/>
      <c r="L85" s="24"/>
      <c r="M85" s="24"/>
      <c r="N85" s="24" t="s">
        <v>19</v>
      </c>
      <c r="O85" s="24"/>
      <c r="P85" s="306"/>
      <c r="Q85" s="306"/>
      <c r="R85" s="306"/>
      <c r="S85" s="306"/>
      <c r="T85" s="259" t="s">
        <v>167</v>
      </c>
      <c r="U85" s="259"/>
      <c r="V85" s="259"/>
      <c r="W85" s="24"/>
      <c r="X85" s="24" t="s">
        <v>19</v>
      </c>
      <c r="Y85" s="307"/>
      <c r="Z85" s="307"/>
      <c r="AA85" s="307"/>
      <c r="AB85" s="307"/>
      <c r="AC85" s="307"/>
      <c r="AD85" s="307"/>
      <c r="AE85" s="307"/>
      <c r="AF85" s="307"/>
      <c r="AG85" s="307"/>
      <c r="AH85" s="307"/>
      <c r="AI85" s="307"/>
      <c r="AJ85" s="307"/>
      <c r="AK85" s="307"/>
      <c r="AL85" s="307"/>
      <c r="AM85" s="307"/>
      <c r="AN85" s="24" t="s">
        <v>89</v>
      </c>
      <c r="AO85" s="24"/>
      <c r="AP85" s="307"/>
      <c r="AQ85" s="307"/>
      <c r="AR85" s="307"/>
      <c r="AS85" s="307"/>
      <c r="AT85" s="307"/>
      <c r="AU85" s="307"/>
      <c r="AV85" s="307"/>
      <c r="AW85" s="307"/>
      <c r="AX85" s="307"/>
      <c r="AY85" s="307"/>
      <c r="AZ85" s="307"/>
      <c r="BA85" s="307"/>
      <c r="BB85" s="307"/>
      <c r="BC85" s="307"/>
      <c r="BD85" s="307"/>
      <c r="BE85" s="24" t="s">
        <v>89</v>
      </c>
      <c r="BF85" s="24"/>
      <c r="BG85" s="308">
        <f t="shared" si="0"/>
        <v>0</v>
      </c>
      <c r="BH85" s="308"/>
      <c r="BI85" s="308"/>
      <c r="BJ85" s="308"/>
      <c r="BK85" s="308"/>
      <c r="BL85" s="308"/>
      <c r="BM85" s="308"/>
      <c r="BN85" s="308"/>
      <c r="BO85" s="308"/>
      <c r="BP85" s="308"/>
      <c r="BQ85" s="308"/>
      <c r="BR85" s="308"/>
      <c r="BS85" s="308"/>
      <c r="BT85" s="308"/>
      <c r="BU85" s="308"/>
      <c r="BV85" s="66"/>
      <c r="BW85" s="62" t="s">
        <v>60</v>
      </c>
      <c r="BX85" s="62"/>
      <c r="BY85" s="62"/>
      <c r="BZ85" s="62"/>
      <c r="CA85" s="62"/>
      <c r="CB85" s="24"/>
      <c r="CC85" s="159" t="s">
        <v>970</v>
      </c>
      <c r="CJ85" s="140"/>
    </row>
    <row r="86" spans="2:88" s="1" customFormat="1" ht="17.100000000000001" customHeight="1">
      <c r="B86" s="305"/>
      <c r="C86" s="24"/>
      <c r="D86" s="24"/>
      <c r="E86" s="24"/>
      <c r="F86" s="24"/>
      <c r="G86" s="24"/>
      <c r="H86" s="24"/>
      <c r="I86" s="24"/>
      <c r="J86" s="24"/>
      <c r="K86" s="24"/>
      <c r="L86" s="24"/>
      <c r="M86" s="24"/>
      <c r="N86" s="24" t="s">
        <v>19</v>
      </c>
      <c r="O86" s="24"/>
      <c r="P86" s="306"/>
      <c r="Q86" s="306"/>
      <c r="R86" s="306"/>
      <c r="S86" s="306"/>
      <c r="T86" s="259" t="s">
        <v>167</v>
      </c>
      <c r="U86" s="259"/>
      <c r="V86" s="259"/>
      <c r="W86" s="24"/>
      <c r="X86" s="24" t="s">
        <v>19</v>
      </c>
      <c r="Y86" s="307"/>
      <c r="Z86" s="307"/>
      <c r="AA86" s="307"/>
      <c r="AB86" s="307"/>
      <c r="AC86" s="307"/>
      <c r="AD86" s="307"/>
      <c r="AE86" s="307"/>
      <c r="AF86" s="307"/>
      <c r="AG86" s="307"/>
      <c r="AH86" s="307"/>
      <c r="AI86" s="307"/>
      <c r="AJ86" s="307"/>
      <c r="AK86" s="307"/>
      <c r="AL86" s="307"/>
      <c r="AM86" s="307"/>
      <c r="AN86" s="24" t="s">
        <v>89</v>
      </c>
      <c r="AO86" s="24"/>
      <c r="AP86" s="307"/>
      <c r="AQ86" s="307"/>
      <c r="AR86" s="307"/>
      <c r="AS86" s="307"/>
      <c r="AT86" s="307"/>
      <c r="AU86" s="307"/>
      <c r="AV86" s="307"/>
      <c r="AW86" s="307"/>
      <c r="AX86" s="307"/>
      <c r="AY86" s="307"/>
      <c r="AZ86" s="307"/>
      <c r="BA86" s="307"/>
      <c r="BB86" s="307"/>
      <c r="BC86" s="307"/>
      <c r="BD86" s="307"/>
      <c r="BE86" s="24" t="s">
        <v>89</v>
      </c>
      <c r="BF86" s="24"/>
      <c r="BG86" s="308">
        <f t="shared" si="0"/>
        <v>0</v>
      </c>
      <c r="BH86" s="308"/>
      <c r="BI86" s="308"/>
      <c r="BJ86" s="308"/>
      <c r="BK86" s="308"/>
      <c r="BL86" s="308"/>
      <c r="BM86" s="308"/>
      <c r="BN86" s="308"/>
      <c r="BO86" s="308"/>
      <c r="BP86" s="308"/>
      <c r="BQ86" s="308"/>
      <c r="BR86" s="308"/>
      <c r="BS86" s="308"/>
      <c r="BT86" s="308"/>
      <c r="BU86" s="308"/>
      <c r="BV86" s="66"/>
      <c r="BW86" s="62" t="s">
        <v>60</v>
      </c>
      <c r="BX86" s="62"/>
      <c r="BY86" s="62"/>
      <c r="BZ86" s="62"/>
      <c r="CA86" s="62"/>
      <c r="CB86" s="24"/>
      <c r="CC86" s="159" t="s">
        <v>971</v>
      </c>
      <c r="CJ86" s="140"/>
    </row>
    <row r="87" spans="2:88" s="1" customFormat="1" ht="17.100000000000001" customHeight="1">
      <c r="B87" s="305"/>
      <c r="C87" s="24"/>
      <c r="D87" s="24"/>
      <c r="E87" s="24"/>
      <c r="F87" s="24"/>
      <c r="G87" s="24"/>
      <c r="H87" s="24"/>
      <c r="I87" s="24"/>
      <c r="J87" s="24"/>
      <c r="K87" s="24"/>
      <c r="L87" s="24"/>
      <c r="M87" s="24"/>
      <c r="N87" s="24" t="s">
        <v>19</v>
      </c>
      <c r="O87" s="24"/>
      <c r="P87" s="306"/>
      <c r="Q87" s="306"/>
      <c r="R87" s="306"/>
      <c r="S87" s="306"/>
      <c r="T87" s="259" t="s">
        <v>167</v>
      </c>
      <c r="U87" s="259"/>
      <c r="V87" s="259"/>
      <c r="W87" s="24"/>
      <c r="X87" s="24" t="s">
        <v>19</v>
      </c>
      <c r="Y87" s="307"/>
      <c r="Z87" s="307"/>
      <c r="AA87" s="307"/>
      <c r="AB87" s="307"/>
      <c r="AC87" s="307"/>
      <c r="AD87" s="307"/>
      <c r="AE87" s="307"/>
      <c r="AF87" s="307"/>
      <c r="AG87" s="307"/>
      <c r="AH87" s="307"/>
      <c r="AI87" s="307"/>
      <c r="AJ87" s="307"/>
      <c r="AK87" s="307"/>
      <c r="AL87" s="307"/>
      <c r="AM87" s="307"/>
      <c r="AN87" s="24" t="s">
        <v>89</v>
      </c>
      <c r="AO87" s="24"/>
      <c r="AP87" s="307"/>
      <c r="AQ87" s="307"/>
      <c r="AR87" s="307"/>
      <c r="AS87" s="307"/>
      <c r="AT87" s="307"/>
      <c r="AU87" s="307"/>
      <c r="AV87" s="307"/>
      <c r="AW87" s="307"/>
      <c r="AX87" s="307"/>
      <c r="AY87" s="307"/>
      <c r="AZ87" s="307"/>
      <c r="BA87" s="307"/>
      <c r="BB87" s="307"/>
      <c r="BC87" s="307"/>
      <c r="BD87" s="307"/>
      <c r="BE87" s="24" t="s">
        <v>89</v>
      </c>
      <c r="BF87" s="24"/>
      <c r="BG87" s="308">
        <f t="shared" si="0"/>
        <v>0</v>
      </c>
      <c r="BH87" s="308"/>
      <c r="BI87" s="308"/>
      <c r="BJ87" s="308"/>
      <c r="BK87" s="308"/>
      <c r="BL87" s="308"/>
      <c r="BM87" s="308"/>
      <c r="BN87" s="308"/>
      <c r="BO87" s="308"/>
      <c r="BP87" s="308"/>
      <c r="BQ87" s="308"/>
      <c r="BR87" s="308"/>
      <c r="BS87" s="308"/>
      <c r="BT87" s="308"/>
      <c r="BU87" s="308"/>
      <c r="BV87" s="66"/>
      <c r="BW87" s="62" t="s">
        <v>60</v>
      </c>
      <c r="BX87" s="62"/>
      <c r="BY87" s="62"/>
      <c r="BZ87" s="62"/>
      <c r="CA87" s="62"/>
      <c r="CB87" s="24"/>
      <c r="CE87" s="1" t="s">
        <v>850</v>
      </c>
      <c r="CJ87" s="140"/>
    </row>
    <row r="88" spans="2:88" s="1" customFormat="1" ht="17.100000000000001" customHeight="1">
      <c r="B88" s="305"/>
      <c r="C88" s="24"/>
      <c r="D88" s="24"/>
      <c r="E88" s="24"/>
      <c r="F88" s="24"/>
      <c r="G88" s="24"/>
      <c r="H88" s="24"/>
      <c r="I88" s="24"/>
      <c r="J88" s="24"/>
      <c r="K88" s="24"/>
      <c r="L88" s="24"/>
      <c r="M88" s="24"/>
      <c r="N88" s="24" t="s">
        <v>19</v>
      </c>
      <c r="O88" s="24"/>
      <c r="P88" s="306"/>
      <c r="Q88" s="306"/>
      <c r="R88" s="306"/>
      <c r="S88" s="306"/>
      <c r="T88" s="259" t="s">
        <v>167</v>
      </c>
      <c r="U88" s="259"/>
      <c r="V88" s="259"/>
      <c r="W88" s="24"/>
      <c r="X88" s="24" t="s">
        <v>19</v>
      </c>
      <c r="Y88" s="307"/>
      <c r="Z88" s="307"/>
      <c r="AA88" s="307"/>
      <c r="AB88" s="307"/>
      <c r="AC88" s="307"/>
      <c r="AD88" s="307"/>
      <c r="AE88" s="307"/>
      <c r="AF88" s="307"/>
      <c r="AG88" s="307"/>
      <c r="AH88" s="307"/>
      <c r="AI88" s="307"/>
      <c r="AJ88" s="307"/>
      <c r="AK88" s="307"/>
      <c r="AL88" s="307"/>
      <c r="AM88" s="307"/>
      <c r="AN88" s="24" t="s">
        <v>89</v>
      </c>
      <c r="AO88" s="24"/>
      <c r="AP88" s="307"/>
      <c r="AQ88" s="307"/>
      <c r="AR88" s="307"/>
      <c r="AS88" s="307"/>
      <c r="AT88" s="307"/>
      <c r="AU88" s="307"/>
      <c r="AV88" s="307"/>
      <c r="AW88" s="307"/>
      <c r="AX88" s="307"/>
      <c r="AY88" s="307"/>
      <c r="AZ88" s="307"/>
      <c r="BA88" s="307"/>
      <c r="BB88" s="307"/>
      <c r="BC88" s="307"/>
      <c r="BD88" s="307"/>
      <c r="BE88" s="24" t="s">
        <v>89</v>
      </c>
      <c r="BF88" s="24"/>
      <c r="BG88" s="308">
        <f t="shared" si="0"/>
        <v>0</v>
      </c>
      <c r="BH88" s="308"/>
      <c r="BI88" s="308"/>
      <c r="BJ88" s="308"/>
      <c r="BK88" s="308"/>
      <c r="BL88" s="308"/>
      <c r="BM88" s="308"/>
      <c r="BN88" s="308"/>
      <c r="BO88" s="308"/>
      <c r="BP88" s="308"/>
      <c r="BQ88" s="308"/>
      <c r="BR88" s="308"/>
      <c r="BS88" s="308"/>
      <c r="BT88" s="308"/>
      <c r="BU88" s="308"/>
      <c r="BV88" s="66"/>
      <c r="BW88" s="62" t="s">
        <v>60</v>
      </c>
      <c r="BX88" s="62"/>
      <c r="BY88" s="62"/>
      <c r="BZ88" s="62"/>
      <c r="CA88" s="62"/>
      <c r="CB88" s="24"/>
      <c r="CJ88" s="140"/>
    </row>
    <row r="89" spans="2:88" s="1" customFormat="1" ht="17.100000000000001" customHeight="1">
      <c r="B89" s="305"/>
      <c r="C89" s="24"/>
      <c r="D89" s="24"/>
      <c r="E89" s="24"/>
      <c r="F89" s="24"/>
      <c r="G89" s="24"/>
      <c r="H89" s="24"/>
      <c r="I89" s="24"/>
      <c r="J89" s="24"/>
      <c r="K89" s="24"/>
      <c r="L89" s="24"/>
      <c r="M89" s="24"/>
      <c r="N89" s="24" t="s">
        <v>19</v>
      </c>
      <c r="O89" s="24"/>
      <c r="P89" s="306"/>
      <c r="Q89" s="306"/>
      <c r="R89" s="306"/>
      <c r="S89" s="306"/>
      <c r="T89" s="259" t="s">
        <v>167</v>
      </c>
      <c r="U89" s="259"/>
      <c r="V89" s="259"/>
      <c r="W89" s="24"/>
      <c r="X89" s="24" t="s">
        <v>19</v>
      </c>
      <c r="Y89" s="307"/>
      <c r="Z89" s="307"/>
      <c r="AA89" s="307"/>
      <c r="AB89" s="307"/>
      <c r="AC89" s="307"/>
      <c r="AD89" s="307"/>
      <c r="AE89" s="307"/>
      <c r="AF89" s="307"/>
      <c r="AG89" s="307"/>
      <c r="AH89" s="307"/>
      <c r="AI89" s="307"/>
      <c r="AJ89" s="307"/>
      <c r="AK89" s="307"/>
      <c r="AL89" s="307"/>
      <c r="AM89" s="307"/>
      <c r="AN89" s="24" t="s">
        <v>89</v>
      </c>
      <c r="AO89" s="24"/>
      <c r="AP89" s="307"/>
      <c r="AQ89" s="307"/>
      <c r="AR89" s="307"/>
      <c r="AS89" s="307"/>
      <c r="AT89" s="307"/>
      <c r="AU89" s="307"/>
      <c r="AV89" s="307"/>
      <c r="AW89" s="307"/>
      <c r="AX89" s="307"/>
      <c r="AY89" s="307"/>
      <c r="AZ89" s="307"/>
      <c r="BA89" s="307"/>
      <c r="BB89" s="307"/>
      <c r="BC89" s="307"/>
      <c r="BD89" s="307"/>
      <c r="BE89" s="24" t="s">
        <v>89</v>
      </c>
      <c r="BF89" s="24"/>
      <c r="BG89" s="308">
        <f t="shared" si="0"/>
        <v>0</v>
      </c>
      <c r="BH89" s="308"/>
      <c r="BI89" s="308"/>
      <c r="BJ89" s="308"/>
      <c r="BK89" s="308"/>
      <c r="BL89" s="308"/>
      <c r="BM89" s="308"/>
      <c r="BN89" s="308"/>
      <c r="BO89" s="308"/>
      <c r="BP89" s="308"/>
      <c r="BQ89" s="308"/>
      <c r="BR89" s="308"/>
      <c r="BS89" s="308"/>
      <c r="BT89" s="308"/>
      <c r="BU89" s="308"/>
      <c r="BV89" s="66"/>
      <c r="BW89" s="62" t="s">
        <v>60</v>
      </c>
      <c r="BX89" s="62"/>
      <c r="BY89" s="62"/>
      <c r="BZ89" s="62"/>
      <c r="CA89" s="62"/>
      <c r="CB89" s="24"/>
      <c r="CJ89" s="140"/>
    </row>
    <row r="90" spans="2:88" s="1" customFormat="1" ht="17.100000000000001" customHeight="1">
      <c r="B90" s="305"/>
      <c r="C90" s="24"/>
      <c r="D90" s="24"/>
      <c r="E90" s="24"/>
      <c r="F90" s="24"/>
      <c r="G90" s="24"/>
      <c r="H90" s="24"/>
      <c r="I90" s="24"/>
      <c r="J90" s="24"/>
      <c r="K90" s="24"/>
      <c r="L90" s="24"/>
      <c r="M90" s="24"/>
      <c r="N90" s="24" t="s">
        <v>19</v>
      </c>
      <c r="O90" s="24"/>
      <c r="P90" s="306"/>
      <c r="Q90" s="306"/>
      <c r="R90" s="306"/>
      <c r="S90" s="306"/>
      <c r="T90" s="259" t="s">
        <v>167</v>
      </c>
      <c r="U90" s="259"/>
      <c r="V90" s="259"/>
      <c r="W90" s="24"/>
      <c r="X90" s="24" t="s">
        <v>19</v>
      </c>
      <c r="Y90" s="307"/>
      <c r="Z90" s="307"/>
      <c r="AA90" s="307"/>
      <c r="AB90" s="307"/>
      <c r="AC90" s="307"/>
      <c r="AD90" s="307"/>
      <c r="AE90" s="307"/>
      <c r="AF90" s="307"/>
      <c r="AG90" s="307"/>
      <c r="AH90" s="307"/>
      <c r="AI90" s="307"/>
      <c r="AJ90" s="307"/>
      <c r="AK90" s="307"/>
      <c r="AL90" s="307"/>
      <c r="AM90" s="307"/>
      <c r="AN90" s="24" t="s">
        <v>89</v>
      </c>
      <c r="AO90" s="24"/>
      <c r="AP90" s="307"/>
      <c r="AQ90" s="307"/>
      <c r="AR90" s="307"/>
      <c r="AS90" s="307"/>
      <c r="AT90" s="307"/>
      <c r="AU90" s="307"/>
      <c r="AV90" s="307"/>
      <c r="AW90" s="307"/>
      <c r="AX90" s="307"/>
      <c r="AY90" s="307"/>
      <c r="AZ90" s="307"/>
      <c r="BA90" s="307"/>
      <c r="BB90" s="307"/>
      <c r="BC90" s="307"/>
      <c r="BD90" s="307"/>
      <c r="BE90" s="24" t="s">
        <v>89</v>
      </c>
      <c r="BF90" s="24"/>
      <c r="BG90" s="308">
        <f t="shared" si="0"/>
        <v>0</v>
      </c>
      <c r="BH90" s="308"/>
      <c r="BI90" s="308"/>
      <c r="BJ90" s="308"/>
      <c r="BK90" s="308"/>
      <c r="BL90" s="308"/>
      <c r="BM90" s="308"/>
      <c r="BN90" s="308"/>
      <c r="BO90" s="308"/>
      <c r="BP90" s="308"/>
      <c r="BQ90" s="308"/>
      <c r="BR90" s="308"/>
      <c r="BS90" s="308"/>
      <c r="BT90" s="308"/>
      <c r="BU90" s="308"/>
      <c r="BV90" s="66"/>
      <c r="BW90" s="62" t="s">
        <v>60</v>
      </c>
      <c r="BX90" s="62"/>
      <c r="BY90" s="62"/>
      <c r="BZ90" s="62"/>
      <c r="CA90" s="62"/>
      <c r="CB90" s="24"/>
      <c r="CC90" s="1" t="s">
        <v>1145</v>
      </c>
      <c r="CJ90" s="140"/>
    </row>
    <row r="91" spans="2:88" s="1" customFormat="1" ht="17.100000000000001" customHeight="1">
      <c r="B91" s="305"/>
      <c r="C91" s="24"/>
      <c r="D91" s="24"/>
      <c r="E91" s="24"/>
      <c r="F91" s="260" t="s">
        <v>168</v>
      </c>
      <c r="G91" s="260"/>
      <c r="H91" s="260"/>
      <c r="I91" s="260"/>
      <c r="J91" s="260"/>
      <c r="K91" s="260"/>
      <c r="L91" s="260"/>
      <c r="M91" s="260"/>
      <c r="N91" s="24"/>
      <c r="O91" s="24"/>
      <c r="P91" s="24"/>
      <c r="Q91" s="24"/>
      <c r="R91" s="24"/>
      <c r="S91" s="24"/>
      <c r="T91" s="24"/>
      <c r="U91" s="24"/>
      <c r="V91" s="24"/>
      <c r="W91" s="24"/>
      <c r="X91" s="24" t="s">
        <v>19</v>
      </c>
      <c r="Y91" s="308">
        <f>SUM(Y82:AM90)</f>
        <v>0</v>
      </c>
      <c r="Z91" s="308"/>
      <c r="AA91" s="308"/>
      <c r="AB91" s="308"/>
      <c r="AC91" s="308"/>
      <c r="AD91" s="308"/>
      <c r="AE91" s="308"/>
      <c r="AF91" s="308"/>
      <c r="AG91" s="308"/>
      <c r="AH91" s="308"/>
      <c r="AI91" s="308"/>
      <c r="AJ91" s="308"/>
      <c r="AK91" s="308"/>
      <c r="AL91" s="308"/>
      <c r="AM91" s="308"/>
      <c r="AN91" s="24" t="s">
        <v>89</v>
      </c>
      <c r="AO91" s="24"/>
      <c r="AP91" s="308">
        <f>SUM(AP82:BD90)</f>
        <v>0</v>
      </c>
      <c r="AQ91" s="308"/>
      <c r="AR91" s="308"/>
      <c r="AS91" s="308"/>
      <c r="AT91" s="308"/>
      <c r="AU91" s="308"/>
      <c r="AV91" s="308"/>
      <c r="AW91" s="308"/>
      <c r="AX91" s="308"/>
      <c r="AY91" s="308"/>
      <c r="AZ91" s="308"/>
      <c r="BA91" s="308"/>
      <c r="BB91" s="308"/>
      <c r="BC91" s="308"/>
      <c r="BD91" s="308"/>
      <c r="BE91" s="24" t="s">
        <v>89</v>
      </c>
      <c r="BF91" s="24"/>
      <c r="BG91" s="308">
        <f>Y91+AP91</f>
        <v>0</v>
      </c>
      <c r="BH91" s="308"/>
      <c r="BI91" s="308"/>
      <c r="BJ91" s="308"/>
      <c r="BK91" s="308"/>
      <c r="BL91" s="308"/>
      <c r="BM91" s="308"/>
      <c r="BN91" s="308"/>
      <c r="BO91" s="308"/>
      <c r="BP91" s="308"/>
      <c r="BQ91" s="308"/>
      <c r="BR91" s="308"/>
      <c r="BS91" s="308"/>
      <c r="BT91" s="308"/>
      <c r="BU91" s="308"/>
      <c r="BV91" s="66"/>
      <c r="BW91" s="62" t="s">
        <v>60</v>
      </c>
      <c r="BX91" s="62"/>
      <c r="BY91" s="62"/>
      <c r="BZ91" s="62"/>
      <c r="CA91" s="62"/>
      <c r="CB91" s="25"/>
      <c r="CJ91" s="140"/>
    </row>
    <row r="92" spans="2:88" s="2" customFormat="1" ht="3.95" customHeight="1">
      <c r="B92" s="305"/>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30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305"/>
      <c r="C94" s="24"/>
      <c r="D94" s="24" t="s">
        <v>648</v>
      </c>
      <c r="E94" s="24"/>
      <c r="F94" s="24"/>
      <c r="G94" s="24"/>
      <c r="H94" s="24"/>
      <c r="I94" s="24"/>
      <c r="J94" s="24"/>
      <c r="K94" s="24"/>
      <c r="L94" s="24"/>
      <c r="M94" s="24"/>
      <c r="N94" s="24"/>
      <c r="O94" s="24"/>
      <c r="P94" s="24"/>
      <c r="Q94" s="24"/>
      <c r="R94" s="24"/>
      <c r="S94" s="24"/>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1" t="s">
        <v>1149</v>
      </c>
      <c r="CJ94" s="140"/>
    </row>
    <row r="95" spans="2:88" s="2" customFormat="1" ht="3.95" customHeight="1">
      <c r="B95" s="305"/>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305"/>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305"/>
      <c r="C97" s="24"/>
      <c r="D97" s="24" t="s">
        <v>649</v>
      </c>
      <c r="E97" s="24"/>
      <c r="F97" s="24"/>
      <c r="G97" s="24"/>
      <c r="H97" s="24"/>
      <c r="I97" s="24"/>
      <c r="J97" s="24"/>
      <c r="K97" s="24"/>
      <c r="L97" s="24"/>
      <c r="M97" s="24"/>
      <c r="N97" s="24"/>
      <c r="O97" s="24"/>
      <c r="P97" s="24"/>
      <c r="Q97" s="24"/>
      <c r="R97" s="24"/>
      <c r="S97" s="24"/>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1" t="s">
        <v>1150</v>
      </c>
      <c r="CJ97" s="140"/>
    </row>
    <row r="98" spans="2:88" s="2" customFormat="1" ht="3.95" customHeight="1">
      <c r="B98" s="305"/>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30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305"/>
      <c r="C100" s="24"/>
      <c r="D100" s="24" t="s">
        <v>650</v>
      </c>
      <c r="E100" s="24"/>
      <c r="F100" s="24"/>
      <c r="G100" s="24"/>
      <c r="H100" s="24"/>
      <c r="I100" s="24"/>
      <c r="J100" s="24"/>
      <c r="K100" s="24"/>
      <c r="L100" s="24"/>
      <c r="M100" s="24"/>
      <c r="N100" s="24"/>
      <c r="O100" s="24"/>
      <c r="P100" s="24"/>
      <c r="Q100" s="24"/>
      <c r="R100" s="24"/>
      <c r="S100" s="24"/>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1" t="s">
        <v>1151</v>
      </c>
      <c r="CJ100" s="140"/>
    </row>
    <row r="101" spans="2:88" s="2" customFormat="1" ht="3.95" customHeight="1">
      <c r="B101" s="305"/>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305"/>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305"/>
      <c r="C103" s="24"/>
      <c r="D103" s="24" t="s">
        <v>651</v>
      </c>
      <c r="E103" s="24"/>
      <c r="F103" s="24"/>
      <c r="G103" s="24"/>
      <c r="H103" s="24"/>
      <c r="I103" s="24"/>
      <c r="J103" s="24"/>
      <c r="K103" s="24"/>
      <c r="L103" s="24"/>
      <c r="M103" s="24"/>
      <c r="N103" s="24"/>
      <c r="O103" s="24"/>
      <c r="P103" s="24"/>
      <c r="Q103" s="24"/>
      <c r="R103" s="24"/>
      <c r="S103" s="24"/>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1" t="s">
        <v>857</v>
      </c>
      <c r="CJ103" s="140"/>
    </row>
    <row r="104" spans="2:88" s="2" customFormat="1" ht="3.95" customHeight="1">
      <c r="B104" s="305"/>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30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305"/>
      <c r="C106" s="24"/>
      <c r="D106" s="24" t="s">
        <v>652</v>
      </c>
      <c r="E106" s="24"/>
      <c r="F106" s="24"/>
      <c r="G106" s="24"/>
      <c r="H106" s="24"/>
      <c r="I106" s="24"/>
      <c r="J106" s="24"/>
      <c r="K106" s="24"/>
      <c r="L106" s="24"/>
      <c r="M106" s="24"/>
      <c r="N106" s="24"/>
      <c r="O106" s="24"/>
      <c r="P106" s="24"/>
      <c r="Q106" s="24"/>
      <c r="R106" s="24"/>
      <c r="S106" s="24"/>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1" t="s">
        <v>856</v>
      </c>
      <c r="CJ106" s="140"/>
    </row>
    <row r="107" spans="2:88" s="2" customFormat="1" ht="3.95" customHeight="1">
      <c r="B107" s="305"/>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305"/>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305"/>
      <c r="C109" s="24"/>
      <c r="D109" s="260" t="s">
        <v>653</v>
      </c>
      <c r="E109" s="260"/>
      <c r="F109" s="260"/>
      <c r="G109" s="260"/>
      <c r="H109" s="260"/>
      <c r="I109" s="260"/>
      <c r="J109" s="260"/>
      <c r="K109" s="260"/>
      <c r="L109" s="260"/>
      <c r="M109" s="260"/>
      <c r="N109" s="260"/>
      <c r="O109" s="260"/>
      <c r="P109" s="260"/>
      <c r="Q109" s="260"/>
      <c r="R109" s="260"/>
      <c r="S109" s="260"/>
      <c r="T109" s="260"/>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1" t="s">
        <v>1242</v>
      </c>
      <c r="CJ109" s="140"/>
    </row>
    <row r="110" spans="2:88" s="1" customFormat="1" ht="17.100000000000001" customHeight="1">
      <c r="B110" s="195" t="s">
        <v>1018</v>
      </c>
      <c r="C110" s="24"/>
      <c r="D110" s="65"/>
      <c r="E110" s="65"/>
      <c r="F110" s="65"/>
      <c r="G110" s="65"/>
      <c r="H110" s="65"/>
      <c r="I110" s="65"/>
      <c r="J110" s="65"/>
      <c r="K110" s="65"/>
      <c r="L110" s="65"/>
      <c r="M110" s="65"/>
      <c r="N110" s="65"/>
      <c r="O110" s="65"/>
      <c r="P110" s="65"/>
      <c r="Q110" s="65"/>
      <c r="R110" s="65"/>
      <c r="S110" s="65"/>
      <c r="T110" s="65"/>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174" t="s">
        <v>1018</v>
      </c>
      <c r="CJ110" s="140"/>
    </row>
    <row r="111" spans="2:88" s="1" customFormat="1" ht="17.100000000000001" customHeight="1" thickBot="1">
      <c r="B111" s="196" t="s">
        <v>1015</v>
      </c>
      <c r="C111" s="24"/>
      <c r="D111" s="24"/>
      <c r="E111" s="24"/>
      <c r="F111" s="24"/>
      <c r="G111" s="24"/>
      <c r="H111" s="24"/>
      <c r="I111" s="24"/>
      <c r="J111" s="24"/>
      <c r="K111" s="24"/>
      <c r="L111" s="24"/>
      <c r="M111" s="24"/>
      <c r="N111" s="24"/>
      <c r="O111" s="24"/>
      <c r="P111" s="24"/>
      <c r="Q111" s="24"/>
      <c r="R111" s="24"/>
      <c r="S111" s="24"/>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176" t="s">
        <v>1015</v>
      </c>
      <c r="CD111" s="182"/>
      <c r="CE111" s="182"/>
      <c r="CF111" s="182"/>
      <c r="CG111" s="182"/>
      <c r="CH111" s="182"/>
      <c r="CJ111" s="140"/>
    </row>
    <row r="112" spans="2:88" s="1" customFormat="1" ht="17.100000000000001" customHeight="1">
      <c r="B112" s="197" t="s">
        <v>1016</v>
      </c>
      <c r="C112" s="76"/>
      <c r="D112" s="76" t="s">
        <v>654</v>
      </c>
      <c r="E112" s="76"/>
      <c r="F112" s="76"/>
      <c r="G112" s="76"/>
      <c r="H112" s="76"/>
      <c r="I112" s="76"/>
      <c r="J112" s="76"/>
      <c r="K112" s="76"/>
      <c r="L112" s="76"/>
      <c r="M112" s="76"/>
      <c r="N112" s="76"/>
      <c r="O112" s="76"/>
      <c r="P112" s="76"/>
      <c r="Q112" s="76"/>
      <c r="R112" s="76"/>
      <c r="S112" s="76"/>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31"/>
      <c r="BL112" s="231"/>
      <c r="BM112" s="231"/>
      <c r="BN112" s="231"/>
      <c r="BO112" s="231"/>
      <c r="BP112" s="231"/>
      <c r="BQ112" s="231"/>
      <c r="BR112" s="231"/>
      <c r="BS112" s="231"/>
      <c r="BT112" s="231"/>
      <c r="BU112" s="231"/>
      <c r="BV112" s="231"/>
      <c r="BW112" s="231"/>
      <c r="BX112" s="231"/>
      <c r="BY112" s="231"/>
      <c r="BZ112" s="231"/>
      <c r="CA112" s="231"/>
      <c r="CB112" s="231"/>
      <c r="CC112" s="177" t="s">
        <v>1016</v>
      </c>
      <c r="CD112" s="175"/>
      <c r="CE112" s="175"/>
      <c r="CF112" s="175"/>
      <c r="CJ112" s="140"/>
    </row>
    <row r="113" spans="2:88" s="1" customFormat="1" ht="17.100000000000001" customHeight="1">
      <c r="B113" s="305" t="s">
        <v>1051</v>
      </c>
      <c r="C113" s="24"/>
      <c r="D113" s="24"/>
      <c r="E113" s="233" t="s">
        <v>799</v>
      </c>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118" t="s">
        <v>1243</v>
      </c>
      <c r="CD113" s="175"/>
      <c r="CE113" s="175"/>
      <c r="CF113" s="175"/>
      <c r="CJ113" s="140"/>
    </row>
    <row r="114" spans="2:88" s="1" customFormat="1" ht="17.100000000000001" customHeight="1">
      <c r="B114" s="305"/>
      <c r="C114" s="24"/>
      <c r="D114" s="24"/>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
      <c r="CJ114" s="140"/>
    </row>
    <row r="115" spans="2:88" s="1" customFormat="1" ht="17.100000000000001" customHeight="1">
      <c r="B115" s="305"/>
      <c r="C115" s="24"/>
      <c r="D115" s="24"/>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J115" s="140"/>
    </row>
    <row r="116" spans="2:88" s="1" customFormat="1" ht="17.100000000000001" customHeight="1">
      <c r="B116" s="305"/>
      <c r="C116" s="24"/>
      <c r="D116" s="24"/>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J116" s="140"/>
    </row>
    <row r="117" spans="2:88" s="1" customFormat="1" ht="17.100000000000001" customHeight="1">
      <c r="B117" s="305"/>
      <c r="C117" s="28"/>
      <c r="D117" s="28"/>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c r="BI117" s="302"/>
      <c r="BJ117" s="302"/>
      <c r="BK117" s="302"/>
      <c r="BL117" s="302"/>
      <c r="BM117" s="302"/>
      <c r="BN117" s="302"/>
      <c r="BO117" s="302"/>
      <c r="BP117" s="302"/>
      <c r="BQ117" s="302"/>
      <c r="BR117" s="302"/>
      <c r="BS117" s="302"/>
      <c r="BT117" s="302"/>
      <c r="BU117" s="302"/>
      <c r="BV117" s="302"/>
      <c r="BW117" s="302"/>
      <c r="BX117" s="302"/>
      <c r="BY117" s="302"/>
      <c r="BZ117" s="302"/>
      <c r="CA117" s="302"/>
      <c r="CB117" s="302"/>
      <c r="CJ117" s="140"/>
    </row>
    <row r="118" spans="2:88" s="1" customFormat="1" ht="17.100000000000001" customHeight="1">
      <c r="B118" s="305"/>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40"/>
    </row>
    <row r="119" spans="2:88" s="1" customFormat="1" ht="3.95" customHeight="1">
      <c r="B119" s="305"/>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40"/>
    </row>
    <row r="120" spans="2:88" s="1" customFormat="1" ht="17.100000000000001" customHeight="1">
      <c r="B120" s="305"/>
      <c r="C120" s="24"/>
      <c r="D120" s="24"/>
      <c r="E120" s="24"/>
      <c r="F120" s="24"/>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303"/>
      <c r="AE120" s="303"/>
      <c r="AF120" s="303"/>
      <c r="AG120" s="303"/>
      <c r="AH120" s="303"/>
      <c r="AI120" s="303"/>
      <c r="AJ120" s="303"/>
      <c r="AK120" s="303"/>
      <c r="AL120" s="303"/>
      <c r="AM120" s="303"/>
      <c r="AN120" s="303"/>
      <c r="AO120" s="303"/>
      <c r="AP120" s="303"/>
      <c r="AQ120" s="303"/>
      <c r="AR120" s="303"/>
      <c r="AS120" s="303"/>
      <c r="AT120" s="303"/>
      <c r="AU120" s="303"/>
      <c r="AV120" s="303"/>
      <c r="AW120" s="303"/>
      <c r="AX120" s="303"/>
      <c r="AY120" s="303"/>
      <c r="AZ120" s="303"/>
      <c r="BA120" s="303"/>
      <c r="BB120" s="303"/>
      <c r="BC120" s="303"/>
      <c r="BD120" s="303"/>
      <c r="BE120" s="303"/>
      <c r="BF120" s="303"/>
      <c r="BG120" s="303"/>
      <c r="BH120" s="303"/>
      <c r="BI120" s="303"/>
      <c r="BJ120" s="303"/>
      <c r="BK120" s="303"/>
      <c r="BL120" s="303"/>
      <c r="BM120" s="303"/>
      <c r="BN120" s="303"/>
      <c r="BO120" s="303"/>
      <c r="BP120" s="303"/>
      <c r="BQ120" s="303"/>
      <c r="BR120" s="303"/>
      <c r="BS120" s="303"/>
      <c r="BT120" s="303"/>
      <c r="BU120" s="303"/>
      <c r="BV120" s="303"/>
      <c r="BW120" s="303"/>
      <c r="BX120" s="303"/>
      <c r="BY120" s="303"/>
      <c r="BZ120" s="303"/>
      <c r="CA120" s="303"/>
      <c r="CB120" s="25"/>
      <c r="CJ120" s="140"/>
    </row>
    <row r="121" spans="2:88" s="2" customFormat="1" ht="15.75" customHeight="1">
      <c r="B121" s="305"/>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304"/>
      <c r="CE121" s="304"/>
      <c r="CJ121" s="58"/>
    </row>
    <row r="122" spans="2:88" ht="17.100000000000001" customHeight="1">
      <c r="B122" s="305"/>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304"/>
      <c r="CE122" s="304"/>
    </row>
    <row r="123" spans="2:88" ht="15" customHeight="1">
      <c r="B123" s="305"/>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304"/>
      <c r="CE123" s="304"/>
    </row>
    <row r="124" spans="2:88" ht="15" customHeight="1">
      <c r="B124" s="305"/>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304"/>
      <c r="CE124" s="304"/>
    </row>
    <row r="125" spans="2:88" ht="15" customHeight="1">
      <c r="B125" s="30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304"/>
      <c r="CE125" s="304"/>
    </row>
    <row r="126" spans="2:88" ht="15" customHeight="1">
      <c r="B126" s="305"/>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304"/>
      <c r="CE126" s="304"/>
    </row>
    <row r="127" spans="2:88" ht="15" customHeight="1">
      <c r="B127" s="305"/>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304"/>
      <c r="CE127" s="304"/>
    </row>
    <row r="128" spans="2:88" ht="15" customHeight="1">
      <c r="B128" s="305"/>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304"/>
      <c r="CE128" s="304"/>
    </row>
    <row r="129" spans="2:83" ht="15" customHeight="1">
      <c r="B129" s="305"/>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304"/>
      <c r="CE129" s="304"/>
    </row>
    <row r="130" spans="2:83" ht="15" customHeight="1">
      <c r="B130" s="305"/>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304"/>
      <c r="CE130" s="304"/>
    </row>
    <row r="131" spans="2:83" ht="15" customHeight="1">
      <c r="B131" s="305"/>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304"/>
      <c r="CE131" s="304"/>
    </row>
    <row r="132" spans="2:83" ht="15" customHeight="1">
      <c r="B132" s="305"/>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304"/>
      <c r="CE132" s="304"/>
    </row>
    <row r="133" spans="2:83" ht="15" customHeight="1">
      <c r="B133" s="305"/>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304"/>
      <c r="CE133" s="304"/>
    </row>
    <row r="134" spans="2:83" ht="15" customHeight="1">
      <c r="B134" s="305"/>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304"/>
      <c r="CE134" s="304"/>
    </row>
    <row r="135" spans="2:83" ht="15" customHeight="1">
      <c r="B135" s="305"/>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304"/>
      <c r="CE135" s="304"/>
    </row>
    <row r="136" spans="2:83" ht="15" customHeight="1">
      <c r="B136" s="305"/>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304"/>
      <c r="CE136" s="304"/>
    </row>
    <row r="137" spans="2:83" ht="15" customHeight="1">
      <c r="B137" s="305"/>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304"/>
      <c r="CE137" s="304"/>
    </row>
    <row r="138" spans="2:83" ht="15" customHeight="1">
      <c r="B138" s="305"/>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304"/>
      <c r="CE138" s="304"/>
    </row>
    <row r="139" spans="2:83" ht="15" customHeight="1">
      <c r="B139" s="305"/>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304"/>
      <c r="CE139" s="304"/>
    </row>
    <row r="140" spans="2:83" ht="15" customHeight="1">
      <c r="B140" s="305"/>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304"/>
      <c r="CE140" s="304"/>
    </row>
    <row r="141" spans="2:83" ht="15" customHeight="1">
      <c r="B141" s="305"/>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304"/>
      <c r="CE141" s="304"/>
    </row>
    <row r="142" spans="2:83" ht="15" customHeight="1">
      <c r="B142" s="30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304"/>
      <c r="CE142" s="304"/>
    </row>
    <row r="143" spans="2:83" ht="15" customHeight="1">
      <c r="B143" s="305"/>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304"/>
      <c r="CE143" s="304"/>
    </row>
    <row r="144" spans="2:83" ht="15" customHeight="1">
      <c r="B144" s="305"/>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304"/>
      <c r="CE144" s="304"/>
    </row>
    <row r="145" spans="2:86" ht="15" customHeight="1">
      <c r="B145" s="305"/>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304"/>
      <c r="CE145" s="304"/>
    </row>
    <row r="146" spans="2:86" ht="15" customHeight="1">
      <c r="B146" s="305"/>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304"/>
      <c r="CE146" s="304"/>
    </row>
    <row r="147" spans="2:86" ht="15" customHeight="1">
      <c r="B147" s="305"/>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304"/>
      <c r="CE147" s="304"/>
    </row>
    <row r="148" spans="2:86" ht="15" customHeight="1">
      <c r="B148" s="305"/>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304"/>
      <c r="CE148" s="304"/>
    </row>
    <row r="149" spans="2:86" ht="15" customHeight="1">
      <c r="B149" s="305"/>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304"/>
      <c r="CE149" s="304"/>
    </row>
    <row r="150" spans="2:86" ht="15" customHeight="1">
      <c r="B150" s="305"/>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305"/>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305"/>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305"/>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305"/>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305"/>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305"/>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305"/>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305"/>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305"/>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5" t="s">
        <v>1018</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4" t="s">
        <v>1018</v>
      </c>
      <c r="CD160" s="1"/>
      <c r="CE160" s="1"/>
      <c r="CF160" s="1"/>
      <c r="CG160" s="1"/>
      <c r="CH160" s="1"/>
    </row>
    <row r="161" spans="2:88" ht="15" customHeight="1" thickBot="1">
      <c r="B161" s="196" t="s">
        <v>1015</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6" t="s">
        <v>1015</v>
      </c>
      <c r="CD161" s="182"/>
      <c r="CE161" s="182"/>
      <c r="CF161" s="182"/>
      <c r="CG161" s="182"/>
      <c r="CH161" s="182"/>
    </row>
    <row r="162" spans="2:88" s="2" customFormat="1" ht="15.95" customHeight="1">
      <c r="B162" s="200" t="s">
        <v>1016</v>
      </c>
      <c r="C162" s="259" t="s">
        <v>152</v>
      </c>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197" t="s">
        <v>1016</v>
      </c>
      <c r="CD162" s="175"/>
      <c r="CE162" s="175"/>
      <c r="CF162" s="175"/>
      <c r="CG162" s="1"/>
      <c r="CH162" s="1"/>
      <c r="CJ162" s="58"/>
    </row>
    <row r="163" spans="2:88" s="2" customFormat="1" ht="15.95" customHeight="1">
      <c r="B163" s="305" t="s">
        <v>1054</v>
      </c>
      <c r="C163" s="24"/>
      <c r="D163" s="24" t="s">
        <v>153</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5"/>
      <c r="CD163"/>
      <c r="CE163" s="179"/>
      <c r="CF163"/>
      <c r="CJ163" s="58"/>
    </row>
    <row r="164" spans="2:88" s="2" customFormat="1" ht="3.95" customHeight="1">
      <c r="B164" s="305"/>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9"/>
      <c r="CJ164" s="58"/>
    </row>
    <row r="165" spans="2:88" s="2" customFormat="1" ht="3.95" customHeight="1">
      <c r="B165" s="30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9"/>
      <c r="CJ165" s="58"/>
    </row>
    <row r="166" spans="2:88" s="2" customFormat="1" ht="17.100000000000001" customHeight="1">
      <c r="B166" s="305"/>
      <c r="C166" s="24"/>
      <c r="D166" s="24" t="s">
        <v>154</v>
      </c>
      <c r="E166" s="24"/>
      <c r="F166" s="24"/>
      <c r="G166" s="24"/>
      <c r="H166" s="24"/>
      <c r="I166" s="24"/>
      <c r="J166" s="24"/>
      <c r="K166" s="24"/>
      <c r="L166" s="24"/>
      <c r="M166" s="24"/>
      <c r="N166" s="24"/>
      <c r="O166" s="24"/>
      <c r="P166" s="267"/>
      <c r="Q166" s="267"/>
      <c r="R166" s="267"/>
      <c r="S166" s="267"/>
      <c r="T166" s="267"/>
      <c r="U166" s="267"/>
      <c r="V166" s="267"/>
      <c r="W166" s="267"/>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1019</v>
      </c>
      <c r="CD166" s="1"/>
      <c r="CE166" s="179"/>
      <c r="CJ166" s="58"/>
    </row>
    <row r="167" spans="2:88" s="2" customFormat="1" ht="24" customHeight="1">
      <c r="B167" s="305"/>
      <c r="C167" s="24"/>
      <c r="D167" s="24" t="s">
        <v>155</v>
      </c>
      <c r="E167" s="24"/>
      <c r="F167" s="24"/>
      <c r="G167" s="24"/>
      <c r="H167" s="24"/>
      <c r="I167" s="24"/>
      <c r="J167" s="24"/>
      <c r="K167" s="24"/>
      <c r="L167" s="24"/>
      <c r="M167" s="24"/>
      <c r="N167" s="24"/>
      <c r="O167" s="259" t="s">
        <v>930</v>
      </c>
      <c r="P167" s="259"/>
      <c r="Q167" s="259"/>
      <c r="R167" s="259"/>
      <c r="S167" s="259"/>
      <c r="T167" s="315" t="s">
        <v>927</v>
      </c>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c r="BX167" s="315"/>
      <c r="BY167" s="315"/>
      <c r="BZ167" s="315"/>
      <c r="CA167" s="24"/>
      <c r="CB167" s="24"/>
      <c r="CC167" s="1"/>
      <c r="CD167" s="1"/>
      <c r="CE167" s="179"/>
      <c r="CJ167" s="58"/>
    </row>
    <row r="168" spans="2:88" s="2" customFormat="1" ht="24" customHeight="1">
      <c r="B168" s="305"/>
      <c r="C168" s="24"/>
      <c r="D168" s="24"/>
      <c r="E168" s="24"/>
      <c r="F168" s="24"/>
      <c r="G168" s="24"/>
      <c r="H168" s="24"/>
      <c r="I168" s="24"/>
      <c r="J168" s="24"/>
      <c r="K168" s="24"/>
      <c r="L168" s="24"/>
      <c r="M168" s="24"/>
      <c r="N168" s="24"/>
      <c r="O168" s="259" t="s">
        <v>930</v>
      </c>
      <c r="P168" s="259"/>
      <c r="Q168" s="259"/>
      <c r="R168" s="259"/>
      <c r="S168" s="259"/>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c r="BX168" s="315"/>
      <c r="BY168" s="315"/>
      <c r="BZ168" s="315"/>
      <c r="CA168" s="24"/>
      <c r="CB168" s="24"/>
      <c r="CC168" s="1"/>
      <c r="CD168" s="1"/>
      <c r="CE168" s="179"/>
      <c r="CJ168" s="58"/>
    </row>
    <row r="169" spans="2:88" s="2" customFormat="1" ht="24" customHeight="1">
      <c r="B169" s="305"/>
      <c r="C169" s="24"/>
      <c r="D169" s="24"/>
      <c r="E169" s="24"/>
      <c r="F169" s="24"/>
      <c r="G169" s="24"/>
      <c r="H169" s="24"/>
      <c r="I169" s="24"/>
      <c r="J169" s="24"/>
      <c r="K169" s="24"/>
      <c r="L169" s="24"/>
      <c r="M169" s="24"/>
      <c r="N169" s="24"/>
      <c r="O169" s="259" t="s">
        <v>930</v>
      </c>
      <c r="P169" s="259"/>
      <c r="Q169" s="259"/>
      <c r="R169" s="259"/>
      <c r="S169" s="259"/>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315"/>
      <c r="BV169" s="315"/>
      <c r="BW169" s="315"/>
      <c r="BX169" s="315"/>
      <c r="BY169" s="315"/>
      <c r="BZ169" s="315"/>
      <c r="CA169" s="24"/>
      <c r="CB169" s="24"/>
      <c r="CC169" s="1"/>
      <c r="CD169" s="1"/>
      <c r="CE169" s="179"/>
      <c r="CJ169" s="58"/>
    </row>
    <row r="170" spans="2:88" s="2" customFormat="1" ht="24" customHeight="1">
      <c r="B170" s="305"/>
      <c r="C170" s="24"/>
      <c r="D170" s="24"/>
      <c r="E170" s="24"/>
      <c r="F170" s="24"/>
      <c r="G170" s="24"/>
      <c r="H170" s="24"/>
      <c r="I170" s="24"/>
      <c r="J170" s="24"/>
      <c r="K170" s="24"/>
      <c r="L170" s="24"/>
      <c r="M170" s="24"/>
      <c r="N170" s="24"/>
      <c r="O170" s="259" t="s">
        <v>930</v>
      </c>
      <c r="P170" s="259"/>
      <c r="Q170" s="259"/>
      <c r="R170" s="259"/>
      <c r="S170" s="259"/>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c r="BN170" s="315"/>
      <c r="BO170" s="315"/>
      <c r="BP170" s="315"/>
      <c r="BQ170" s="315"/>
      <c r="BR170" s="315"/>
      <c r="BS170" s="315"/>
      <c r="BT170" s="315"/>
      <c r="BU170" s="315"/>
      <c r="BV170" s="315"/>
      <c r="BW170" s="315"/>
      <c r="BX170" s="315"/>
      <c r="BY170" s="315"/>
      <c r="BZ170" s="315"/>
      <c r="CA170" s="24"/>
      <c r="CB170" s="24"/>
      <c r="CC170" s="1"/>
      <c r="CD170" s="1"/>
      <c r="CE170" s="179"/>
      <c r="CJ170" s="58"/>
    </row>
    <row r="171" spans="2:88" s="2" customFormat="1" ht="24" customHeight="1">
      <c r="B171" s="305"/>
      <c r="C171" s="24"/>
      <c r="D171" s="24"/>
      <c r="E171" s="24"/>
      <c r="F171" s="24"/>
      <c r="G171" s="24"/>
      <c r="H171" s="24"/>
      <c r="I171" s="24"/>
      <c r="J171" s="24"/>
      <c r="K171" s="24"/>
      <c r="L171" s="24"/>
      <c r="M171" s="24"/>
      <c r="N171" s="24"/>
      <c r="O171" s="259" t="s">
        <v>930</v>
      </c>
      <c r="P171" s="259"/>
      <c r="Q171" s="259"/>
      <c r="R171" s="259"/>
      <c r="S171" s="259"/>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315"/>
      <c r="BV171" s="315"/>
      <c r="BW171" s="315"/>
      <c r="BX171" s="315"/>
      <c r="BY171" s="315"/>
      <c r="BZ171" s="315"/>
      <c r="CA171" s="24"/>
      <c r="CB171" s="24"/>
      <c r="CC171" s="1"/>
      <c r="CD171" s="1"/>
      <c r="CE171" s="179"/>
      <c r="CJ171" s="58"/>
    </row>
    <row r="172" spans="2:88" s="2" customFormat="1" ht="3.95" customHeight="1">
      <c r="B172" s="305"/>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9"/>
      <c r="CJ172" s="58"/>
    </row>
    <row r="173" spans="2:88" s="2" customFormat="1" ht="3.95" customHeight="1">
      <c r="B173" s="30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9"/>
      <c r="CJ173" s="58"/>
    </row>
    <row r="174" spans="2:88" s="2" customFormat="1" ht="17.100000000000001" customHeight="1">
      <c r="B174" s="305"/>
      <c r="C174" s="24"/>
      <c r="D174" s="24" t="s">
        <v>156</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9"/>
      <c r="CJ174" s="58"/>
    </row>
    <row r="175" spans="2:88" s="2" customFormat="1" ht="15.95" customHeight="1">
      <c r="B175" s="305"/>
      <c r="C175" s="24"/>
      <c r="D175" s="24"/>
      <c r="E175" s="24"/>
      <c r="F175" s="24"/>
      <c r="G175" s="267" t="s">
        <v>37</v>
      </c>
      <c r="H175" s="267"/>
      <c r="I175" s="24" t="s">
        <v>114</v>
      </c>
      <c r="J175" s="24"/>
      <c r="K175" s="24"/>
      <c r="L175" s="24"/>
      <c r="M175" s="24"/>
      <c r="N175" s="24"/>
      <c r="O175" s="267" t="s">
        <v>37</v>
      </c>
      <c r="P175" s="267"/>
      <c r="Q175" s="24" t="s">
        <v>115</v>
      </c>
      <c r="R175" s="24"/>
      <c r="S175" s="24"/>
      <c r="T175" s="24"/>
      <c r="U175" s="24"/>
      <c r="V175" s="24"/>
      <c r="W175" s="267" t="s">
        <v>37</v>
      </c>
      <c r="X175" s="267"/>
      <c r="Y175" s="24" t="s">
        <v>116</v>
      </c>
      <c r="Z175" s="24"/>
      <c r="AA175" s="24"/>
      <c r="AB175" s="24"/>
      <c r="AC175" s="24"/>
      <c r="AD175" s="24"/>
      <c r="AE175" s="267" t="s">
        <v>37</v>
      </c>
      <c r="AF175" s="267"/>
      <c r="AG175" s="24" t="s">
        <v>117</v>
      </c>
      <c r="AH175" s="24"/>
      <c r="AI175" s="24"/>
      <c r="AJ175" s="24"/>
      <c r="AK175" s="24"/>
      <c r="AL175" s="24"/>
      <c r="AM175" s="267" t="s">
        <v>37</v>
      </c>
      <c r="AN175" s="267"/>
      <c r="AO175" s="24" t="s">
        <v>118</v>
      </c>
      <c r="AP175" s="24"/>
      <c r="AQ175" s="24"/>
      <c r="AR175" s="24"/>
      <c r="AS175" s="24"/>
      <c r="AT175" s="24"/>
      <c r="AU175" s="24"/>
      <c r="AV175" s="24"/>
      <c r="AW175" s="24"/>
      <c r="AX175" s="267" t="s">
        <v>37</v>
      </c>
      <c r="AY175" s="267"/>
      <c r="AZ175" s="24" t="s">
        <v>119</v>
      </c>
      <c r="BA175" s="24"/>
      <c r="BB175" s="24"/>
      <c r="BC175" s="24"/>
      <c r="BD175" s="24"/>
      <c r="BE175" s="24"/>
      <c r="BF175" s="24"/>
      <c r="BG175" s="24"/>
      <c r="BH175" s="24"/>
      <c r="BI175" s="24"/>
      <c r="BJ175" s="24"/>
      <c r="BK175" s="24"/>
      <c r="BL175" s="267" t="s">
        <v>37</v>
      </c>
      <c r="BM175" s="267"/>
      <c r="BN175" s="24" t="s">
        <v>120</v>
      </c>
      <c r="BO175" s="24"/>
      <c r="BP175" s="24"/>
      <c r="BQ175" s="24"/>
      <c r="BR175" s="24"/>
      <c r="BS175" s="24"/>
      <c r="BT175" s="24"/>
      <c r="BU175" s="24"/>
      <c r="BV175" s="24"/>
      <c r="BW175" s="24"/>
      <c r="BX175" s="24"/>
      <c r="BY175" s="24"/>
      <c r="BZ175" s="24"/>
      <c r="CA175" s="24"/>
      <c r="CB175" s="24"/>
      <c r="CC175" s="1"/>
      <c r="CD175" s="1"/>
      <c r="CE175" s="179"/>
      <c r="CJ175" s="58"/>
    </row>
    <row r="176" spans="2:88" s="2" customFormat="1" ht="3.95" customHeight="1">
      <c r="B176" s="305"/>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9"/>
      <c r="CJ176" s="141"/>
    </row>
    <row r="177" spans="2:144" s="2" customFormat="1" ht="5.0999999999999996" customHeight="1">
      <c r="B177" s="30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9"/>
      <c r="CJ177" s="58"/>
    </row>
    <row r="178" spans="2:144" s="2" customFormat="1" ht="17.100000000000001" customHeight="1">
      <c r="B178" s="305"/>
      <c r="C178" s="24"/>
      <c r="D178" s="24" t="s">
        <v>157</v>
      </c>
      <c r="E178" s="24"/>
      <c r="F178" s="24"/>
      <c r="G178" s="24"/>
      <c r="H178" s="24"/>
      <c r="I178" s="24"/>
      <c r="J178" s="24"/>
      <c r="K178" s="24"/>
      <c r="L178" s="24"/>
      <c r="M178" s="24"/>
      <c r="N178" s="24"/>
      <c r="O178" s="24"/>
      <c r="P178" s="24"/>
      <c r="Q178" s="24"/>
      <c r="R178" s="24"/>
      <c r="S178" s="262" t="s">
        <v>931</v>
      </c>
      <c r="T178" s="262"/>
      <c r="U178" s="262"/>
      <c r="V178" s="262"/>
      <c r="W178" s="262"/>
      <c r="X178" s="262"/>
      <c r="Y178" s="262"/>
      <c r="Z178" s="262"/>
      <c r="AA178" s="262"/>
      <c r="AB178" s="262"/>
      <c r="AC178" s="262"/>
      <c r="AD178" s="262"/>
      <c r="AE178" s="262"/>
      <c r="AF178" s="262"/>
      <c r="AG178" s="262"/>
      <c r="AH178" s="262"/>
      <c r="AI178" s="262"/>
      <c r="AJ178" s="262"/>
      <c r="AK178" s="262"/>
      <c r="AL178" s="262"/>
      <c r="AM178" s="262"/>
      <c r="AN178" s="262"/>
      <c r="AO178" s="262"/>
      <c r="AP178" s="262"/>
      <c r="AQ178" s="24"/>
      <c r="AR178" s="24" t="s">
        <v>738</v>
      </c>
      <c r="AS178" s="24"/>
      <c r="AT178" s="24"/>
      <c r="AU178" s="24"/>
      <c r="AV178" s="262"/>
      <c r="AW178" s="262"/>
      <c r="AX178" s="262"/>
      <c r="AY178" s="262"/>
      <c r="AZ178" s="262"/>
      <c r="BA178" s="262"/>
      <c r="BB178" s="262"/>
      <c r="BC178" s="262"/>
      <c r="BD178" s="262"/>
      <c r="BE178" s="262"/>
      <c r="BF178" s="262"/>
      <c r="BG178" s="262"/>
      <c r="BH178" s="262"/>
      <c r="BI178" s="262"/>
      <c r="BJ178" s="262"/>
      <c r="BK178" s="262"/>
      <c r="BL178" s="262"/>
      <c r="BM178" s="262"/>
      <c r="BN178" s="262"/>
      <c r="BO178" s="262"/>
      <c r="BP178" s="262"/>
      <c r="BQ178" s="262"/>
      <c r="BR178" s="24"/>
      <c r="BS178" s="24"/>
      <c r="BT178" s="24"/>
      <c r="BU178" s="24"/>
      <c r="BV178" s="24"/>
      <c r="BW178" s="24"/>
      <c r="BX178" s="24"/>
      <c r="BY178" s="24"/>
      <c r="BZ178" s="24"/>
      <c r="CA178" s="24"/>
      <c r="CB178" s="24"/>
      <c r="CC178" s="1"/>
      <c r="CD178" s="1"/>
      <c r="CE178" s="179"/>
      <c r="CJ178" s="58"/>
    </row>
    <row r="179" spans="2:144" s="2" customFormat="1" ht="3.95" customHeight="1">
      <c r="B179" s="305"/>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9"/>
      <c r="CJ179" s="141"/>
    </row>
    <row r="180" spans="2:144" s="2" customFormat="1" ht="3.95" customHeight="1">
      <c r="B180" s="305"/>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9"/>
      <c r="CJ180" s="58"/>
    </row>
    <row r="181" spans="2:144" s="2" customFormat="1" ht="17.100000000000001" customHeight="1">
      <c r="B181" s="305"/>
      <c r="C181" s="24"/>
      <c r="D181" s="24" t="s">
        <v>631</v>
      </c>
      <c r="E181" s="24"/>
      <c r="F181" s="24"/>
      <c r="G181" s="24"/>
      <c r="H181" s="24"/>
      <c r="I181" s="24"/>
      <c r="J181" s="24"/>
      <c r="K181" s="24"/>
      <c r="L181" s="24"/>
      <c r="M181" s="24"/>
      <c r="N181" s="24"/>
      <c r="O181" s="24"/>
      <c r="P181" s="24"/>
      <c r="Q181" s="24"/>
      <c r="R181" s="24"/>
      <c r="S181" s="314"/>
      <c r="T181" s="314"/>
      <c r="U181" s="314"/>
      <c r="V181" s="314"/>
      <c r="W181" s="314"/>
      <c r="X181" s="314"/>
      <c r="Y181" s="314"/>
      <c r="Z181" s="314"/>
      <c r="AA181" s="314"/>
      <c r="AB181" s="314"/>
      <c r="AC181" s="314"/>
      <c r="AD181" s="314"/>
      <c r="AE181" s="314"/>
      <c r="AF181" s="314"/>
      <c r="AG181" s="314"/>
      <c r="AH181" s="314"/>
      <c r="AI181" s="314"/>
      <c r="AJ181" s="314"/>
      <c r="AK181" s="31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9"/>
      <c r="CJ181" s="58"/>
    </row>
    <row r="182" spans="2:144" s="2" customFormat="1" ht="15.95" customHeight="1">
      <c r="B182" s="305"/>
      <c r="C182" s="50"/>
      <c r="D182" s="50"/>
      <c r="E182" s="50"/>
      <c r="F182" s="50"/>
      <c r="G182" s="309" t="s">
        <v>37</v>
      </c>
      <c r="H182" s="309"/>
      <c r="I182" s="33" t="s">
        <v>773</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1155</v>
      </c>
      <c r="CD182" s="1"/>
      <c r="CE182" s="179"/>
      <c r="CJ182" s="58"/>
    </row>
    <row r="183" spans="2:144" s="2" customFormat="1" ht="15.95" customHeight="1">
      <c r="B183" s="305"/>
      <c r="C183" s="50"/>
      <c r="D183" s="50"/>
      <c r="E183" s="50"/>
      <c r="F183" s="50"/>
      <c r="G183" s="309" t="s">
        <v>37</v>
      </c>
      <c r="H183" s="309"/>
      <c r="I183" s="33" t="s">
        <v>774</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1154</v>
      </c>
      <c r="CD183" s="1"/>
      <c r="CE183" s="179"/>
      <c r="CJ183" s="58"/>
    </row>
    <row r="184" spans="2:144" s="51" customFormat="1" ht="17.100000000000001" customHeight="1">
      <c r="B184" s="305"/>
      <c r="C184" s="50"/>
      <c r="D184" s="50"/>
      <c r="E184" s="50"/>
      <c r="F184" s="50"/>
      <c r="G184" s="309" t="s">
        <v>37</v>
      </c>
      <c r="H184" s="309"/>
      <c r="I184" s="33" t="s">
        <v>775</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1153</v>
      </c>
      <c r="CD184" s="118"/>
      <c r="CE184" s="179"/>
      <c r="CF184" s="3"/>
      <c r="CG184" s="3"/>
      <c r="CH184" s="3"/>
      <c r="CI184" s="3"/>
      <c r="CJ184" s="144"/>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305"/>
      <c r="C185" s="50"/>
      <c r="D185" s="50"/>
      <c r="E185" s="50"/>
      <c r="F185" s="50"/>
      <c r="G185" s="309" t="s">
        <v>37</v>
      </c>
      <c r="H185" s="309"/>
      <c r="I185" s="33" t="s">
        <v>341</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8" t="s">
        <v>1156</v>
      </c>
      <c r="CD185" s="118"/>
      <c r="CE185" s="179"/>
      <c r="CF185" s="3"/>
      <c r="CG185" s="3"/>
      <c r="CH185" s="3"/>
      <c r="CI185" s="3"/>
      <c r="CJ185" s="144"/>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305"/>
      <c r="C186" s="50"/>
      <c r="D186" s="50"/>
      <c r="E186" s="50"/>
      <c r="F186" s="50"/>
      <c r="G186" s="309" t="s">
        <v>37</v>
      </c>
      <c r="H186" s="309"/>
      <c r="I186" s="33" t="s">
        <v>632</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8" t="s">
        <v>1157</v>
      </c>
      <c r="CD186" s="118"/>
      <c r="CE186" s="179"/>
      <c r="CF186" s="3"/>
      <c r="CG186" s="3"/>
      <c r="CH186" s="3"/>
      <c r="CI186" s="3"/>
      <c r="CJ186" s="144"/>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305"/>
      <c r="C187" s="50"/>
      <c r="D187" s="50"/>
      <c r="E187" s="50"/>
      <c r="F187" s="50"/>
      <c r="G187" s="309" t="s">
        <v>37</v>
      </c>
      <c r="H187" s="309"/>
      <c r="I187" s="33" t="s">
        <v>633</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8" t="s">
        <v>1158</v>
      </c>
      <c r="CD187" s="118"/>
      <c r="CE187" s="179"/>
      <c r="CF187" s="3"/>
      <c r="CG187" s="3"/>
      <c r="CH187" s="3"/>
      <c r="CI187" s="3"/>
      <c r="CJ187" s="144"/>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305"/>
      <c r="C188" s="50"/>
      <c r="D188" s="50"/>
      <c r="E188" s="50"/>
      <c r="F188" s="50"/>
      <c r="G188" s="309" t="s">
        <v>37</v>
      </c>
      <c r="H188" s="309"/>
      <c r="I188" s="33" t="s">
        <v>340</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8"/>
      <c r="CD188" s="118"/>
      <c r="CE188" s="179"/>
      <c r="CF188" s="3"/>
      <c r="CG188" s="3"/>
      <c r="CH188" s="3"/>
      <c r="CI188" s="3"/>
      <c r="CJ188" s="144"/>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305"/>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9"/>
      <c r="CJ189" s="141"/>
    </row>
    <row r="190" spans="2:144" s="2" customFormat="1" ht="3.95" customHeight="1">
      <c r="B190" s="305"/>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9"/>
      <c r="CJ190" s="58"/>
    </row>
    <row r="191" spans="2:144" s="2" customFormat="1" ht="17.100000000000001" customHeight="1">
      <c r="B191" s="305"/>
      <c r="C191" s="24"/>
      <c r="D191" s="24" t="s">
        <v>634</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9"/>
      <c r="CJ191" s="58"/>
    </row>
    <row r="192" spans="2:144" s="51" customFormat="1" ht="15.95" customHeight="1">
      <c r="B192" s="305"/>
      <c r="C192" s="50"/>
      <c r="D192" s="50"/>
      <c r="E192" s="50"/>
      <c r="F192" s="50"/>
      <c r="G192" s="309" t="s">
        <v>37</v>
      </c>
      <c r="H192" s="309"/>
      <c r="I192" s="33" t="s">
        <v>635</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8" t="s">
        <v>1160</v>
      </c>
      <c r="CD192" s="118"/>
      <c r="CE192" s="179"/>
      <c r="CF192" s="3"/>
      <c r="CG192" s="3"/>
      <c r="CH192" s="3"/>
      <c r="CI192" s="3"/>
      <c r="CJ192" s="144"/>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305"/>
      <c r="C193" s="50"/>
      <c r="D193" s="50"/>
      <c r="E193" s="50"/>
      <c r="F193" s="50"/>
      <c r="G193" s="309" t="s">
        <v>37</v>
      </c>
      <c r="H193" s="309"/>
      <c r="I193" s="33" t="s">
        <v>636</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8" t="s">
        <v>1159</v>
      </c>
      <c r="CD193" s="118"/>
      <c r="CE193" s="179"/>
      <c r="CF193" s="3"/>
      <c r="CG193" s="3"/>
      <c r="CH193" s="3"/>
      <c r="CI193" s="3"/>
      <c r="CJ193" s="144"/>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305"/>
      <c r="C194" s="50"/>
      <c r="D194" s="50"/>
      <c r="E194" s="50"/>
      <c r="F194" s="50"/>
      <c r="G194" s="309" t="s">
        <v>37</v>
      </c>
      <c r="H194" s="309"/>
      <c r="I194" s="33" t="s">
        <v>776</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8" t="s">
        <v>1161</v>
      </c>
      <c r="CD194" s="118"/>
      <c r="CE194" s="179"/>
      <c r="CF194" s="3"/>
      <c r="CG194" s="3"/>
      <c r="CH194" s="3"/>
      <c r="CI194" s="3"/>
      <c r="CJ194" s="144"/>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305"/>
      <c r="C195" s="50"/>
      <c r="D195" s="50"/>
      <c r="E195" s="50"/>
      <c r="F195" s="50"/>
      <c r="G195" s="309" t="s">
        <v>37</v>
      </c>
      <c r="H195" s="309"/>
      <c r="I195" s="33" t="s">
        <v>637</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8" t="s">
        <v>1162</v>
      </c>
      <c r="CD195" s="118"/>
      <c r="CE195" s="179"/>
      <c r="CF195" s="3"/>
      <c r="CG195" s="3"/>
      <c r="CH195" s="3"/>
      <c r="CI195" s="3"/>
      <c r="CJ195" s="144"/>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305"/>
      <c r="C196" s="50"/>
      <c r="D196" s="50"/>
      <c r="E196" s="50"/>
      <c r="F196" s="50"/>
      <c r="G196" s="309" t="s">
        <v>37</v>
      </c>
      <c r="H196" s="309"/>
      <c r="I196" s="33" t="s">
        <v>340</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1164</v>
      </c>
      <c r="CD196" s="1"/>
      <c r="CE196" s="179"/>
      <c r="CJ196" s="58"/>
    </row>
    <row r="197" spans="2:144" s="2" customFormat="1" ht="16.5" customHeight="1">
      <c r="B197" s="305"/>
      <c r="C197" s="50"/>
      <c r="D197" s="50"/>
      <c r="E197" s="50"/>
      <c r="F197" s="50"/>
      <c r="G197" s="309" t="s">
        <v>37</v>
      </c>
      <c r="H197" s="309"/>
      <c r="I197" s="33" t="s">
        <v>638</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1163</v>
      </c>
      <c r="CD197" s="1"/>
      <c r="CE197" s="179"/>
      <c r="CJ197" s="58"/>
    </row>
    <row r="198" spans="2:144" s="2" customFormat="1" ht="3.95" customHeight="1">
      <c r="B198" s="305"/>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9"/>
      <c r="CJ198" s="141"/>
    </row>
    <row r="199" spans="2:144" s="2" customFormat="1" ht="3.95" customHeight="1">
      <c r="B199" s="305"/>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9"/>
      <c r="CJ199" s="58"/>
    </row>
    <row r="200" spans="2:144" s="2" customFormat="1" ht="17.100000000000001" customHeight="1">
      <c r="B200" s="305"/>
      <c r="C200" s="24"/>
      <c r="D200" s="24" t="s">
        <v>639</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9"/>
      <c r="CJ200" s="58"/>
    </row>
    <row r="201" spans="2:144" s="51" customFormat="1" ht="15.95" customHeight="1">
      <c r="B201" s="305"/>
      <c r="C201" s="50"/>
      <c r="D201" s="50"/>
      <c r="E201" s="50"/>
      <c r="F201" s="50"/>
      <c r="G201" s="309" t="s">
        <v>37</v>
      </c>
      <c r="H201" s="309"/>
      <c r="I201" s="33" t="s">
        <v>342</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8"/>
      <c r="CD201" s="118"/>
      <c r="CE201" s="179"/>
      <c r="CF201" s="3"/>
      <c r="CG201" s="3"/>
      <c r="CH201" s="3"/>
      <c r="CI201" s="3"/>
      <c r="CJ201" s="144"/>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305"/>
      <c r="C202" s="50"/>
      <c r="D202" s="50"/>
      <c r="E202" s="50"/>
      <c r="F202" s="50"/>
      <c r="G202" s="309" t="s">
        <v>37</v>
      </c>
      <c r="H202" s="309"/>
      <c r="I202" s="33" t="s">
        <v>343</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8"/>
      <c r="CD202" s="118"/>
      <c r="CE202" s="179"/>
      <c r="CF202" s="3"/>
      <c r="CG202" s="3"/>
      <c r="CH202" s="3"/>
      <c r="CI202" s="3"/>
      <c r="CJ202" s="144"/>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305"/>
      <c r="C203" s="50"/>
      <c r="D203" s="50"/>
      <c r="E203" s="50"/>
      <c r="F203" s="50"/>
      <c r="G203" s="309" t="s">
        <v>37</v>
      </c>
      <c r="H203" s="309"/>
      <c r="I203" s="33" t="s">
        <v>344</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8"/>
      <c r="CD203" s="118"/>
      <c r="CE203" s="179"/>
      <c r="CF203" s="3"/>
      <c r="CG203" s="3"/>
      <c r="CH203" s="3"/>
      <c r="CI203" s="3"/>
      <c r="CJ203" s="144"/>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305"/>
      <c r="C204" s="50"/>
      <c r="D204" s="50"/>
      <c r="E204" s="50"/>
      <c r="F204" s="50"/>
      <c r="G204" s="309" t="s">
        <v>37</v>
      </c>
      <c r="H204" s="309"/>
      <c r="I204" s="33" t="s">
        <v>640</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8"/>
      <c r="CD204" s="118"/>
      <c r="CE204" s="179"/>
      <c r="CF204" s="3"/>
      <c r="CG204" s="3"/>
      <c r="CH204" s="3"/>
      <c r="CI204" s="3"/>
      <c r="CJ204" s="144"/>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305"/>
      <c r="C205" s="50"/>
      <c r="D205" s="50"/>
      <c r="E205" s="50"/>
      <c r="F205" s="50"/>
      <c r="G205" s="309" t="s">
        <v>37</v>
      </c>
      <c r="H205" s="309"/>
      <c r="I205" s="33" t="s">
        <v>641</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8"/>
      <c r="CD205" s="1"/>
      <c r="CE205" s="179"/>
      <c r="CJ205" s="58"/>
    </row>
    <row r="206" spans="2:144" s="51" customFormat="1" ht="17.100000000000001" customHeight="1">
      <c r="B206" s="305"/>
      <c r="C206" s="50"/>
      <c r="D206" s="50"/>
      <c r="E206" s="50"/>
      <c r="F206" s="50"/>
      <c r="G206" s="309" t="s">
        <v>37</v>
      </c>
      <c r="H206" s="309"/>
      <c r="I206" s="33" t="s">
        <v>642</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8" t="s">
        <v>1020</v>
      </c>
      <c r="CD206" s="118"/>
      <c r="CE206" s="179"/>
      <c r="CF206" s="3"/>
      <c r="CG206" s="3"/>
      <c r="CH206" s="3"/>
      <c r="CI206" s="3"/>
      <c r="CJ206" s="144"/>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305"/>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8"/>
      <c r="CD207" s="1"/>
      <c r="CE207" s="179"/>
      <c r="CJ207" s="141"/>
    </row>
    <row r="208" spans="2:144" s="2" customFormat="1" ht="3.95" customHeight="1">
      <c r="B208" s="305"/>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9"/>
      <c r="CJ208" s="58"/>
    </row>
    <row r="209" spans="2:88" s="2" customFormat="1" ht="17.100000000000001" customHeight="1">
      <c r="B209" s="305"/>
      <c r="C209" s="24"/>
      <c r="D209" s="24" t="s">
        <v>643</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1143</v>
      </c>
      <c r="CD209" s="1"/>
      <c r="CE209" s="179"/>
      <c r="CJ209" s="58"/>
    </row>
    <row r="210" spans="2:88" s="2" customFormat="1" ht="15.95" customHeight="1">
      <c r="B210" s="199"/>
      <c r="C210" s="24"/>
      <c r="D210" s="24"/>
      <c r="E210" s="24"/>
      <c r="F210" s="24" t="s">
        <v>158</v>
      </c>
      <c r="G210" s="24"/>
      <c r="H210" s="24"/>
      <c r="I210" s="24"/>
      <c r="J210" s="24"/>
      <c r="K210" s="24"/>
      <c r="L210" s="24"/>
      <c r="M210" s="24"/>
      <c r="N210" s="24"/>
      <c r="O210" s="24"/>
      <c r="P210" s="24"/>
      <c r="Q210" s="24"/>
      <c r="R210" s="24"/>
      <c r="S210" s="24"/>
      <c r="T210" s="24"/>
      <c r="U210" s="24"/>
      <c r="V210" s="24"/>
      <c r="W210" s="24"/>
      <c r="X210" s="24"/>
      <c r="Y210" s="24"/>
      <c r="Z210" s="24"/>
      <c r="AA210" s="24"/>
      <c r="AB210" s="313"/>
      <c r="AC210" s="313"/>
      <c r="AD210" s="313"/>
      <c r="AE210" s="313"/>
      <c r="AF210" s="313"/>
      <c r="AG210" s="313"/>
      <c r="AH210" s="313"/>
      <c r="AI210" s="313"/>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9"/>
      <c r="CJ210" s="58"/>
    </row>
    <row r="211" spans="2:88" s="2" customFormat="1" ht="17.100000000000001" customHeight="1">
      <c r="B211" s="199"/>
      <c r="C211" s="24"/>
      <c r="D211" s="24"/>
      <c r="E211" s="24"/>
      <c r="F211" s="24" t="s">
        <v>159</v>
      </c>
      <c r="G211" s="24"/>
      <c r="H211" s="24"/>
      <c r="I211" s="24"/>
      <c r="J211" s="24"/>
      <c r="K211" s="24"/>
      <c r="L211" s="24"/>
      <c r="M211" s="24"/>
      <c r="N211" s="24"/>
      <c r="O211" s="24"/>
      <c r="P211" s="24"/>
      <c r="Q211" s="24"/>
      <c r="R211" s="24"/>
      <c r="S211" s="24"/>
      <c r="T211" s="24"/>
      <c r="U211" s="24"/>
      <c r="V211" s="24"/>
      <c r="W211" s="24"/>
      <c r="X211" s="24"/>
      <c r="Y211" s="24"/>
      <c r="Z211" s="24"/>
      <c r="AA211" s="24"/>
      <c r="AB211" s="313"/>
      <c r="AC211" s="313"/>
      <c r="AD211" s="313"/>
      <c r="AE211" s="313"/>
      <c r="AF211" s="313"/>
      <c r="AG211" s="313"/>
      <c r="AH211" s="313"/>
      <c r="AI211" s="313"/>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20" t="s">
        <v>1011</v>
      </c>
      <c r="CE211" s="179"/>
      <c r="CJ211" s="58"/>
    </row>
    <row r="212" spans="2:88" s="2" customFormat="1" ht="17.100000000000001" customHeight="1">
      <c r="B212" s="195" t="s">
        <v>1018</v>
      </c>
      <c r="C212" s="24"/>
      <c r="D212" s="24"/>
      <c r="E212" s="24"/>
      <c r="F212" s="24" t="s">
        <v>160</v>
      </c>
      <c r="G212" s="24"/>
      <c r="H212" s="24"/>
      <c r="I212" s="24"/>
      <c r="J212" s="24"/>
      <c r="K212" s="24"/>
      <c r="L212" s="24"/>
      <c r="M212" s="24"/>
      <c r="N212" s="24"/>
      <c r="O212" s="24"/>
      <c r="P212" s="24"/>
      <c r="Q212" s="24"/>
      <c r="R212" s="24"/>
      <c r="S212" s="24"/>
      <c r="T212" s="24"/>
      <c r="U212" s="24"/>
      <c r="V212" s="24"/>
      <c r="W212" s="24"/>
      <c r="X212" s="24"/>
      <c r="Y212" s="24"/>
      <c r="Z212" s="24"/>
      <c r="AA212" s="24"/>
      <c r="AB212" s="313"/>
      <c r="AC212" s="313"/>
      <c r="AD212" s="313"/>
      <c r="AE212" s="313"/>
      <c r="AF212" s="313"/>
      <c r="AG212" s="313"/>
      <c r="AH212" s="313"/>
      <c r="AI212" s="313"/>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4" t="s">
        <v>1018</v>
      </c>
      <c r="CD212" s="120" t="s">
        <v>1010</v>
      </c>
      <c r="CE212" s="179"/>
      <c r="CJ212" s="58"/>
    </row>
    <row r="213" spans="2:88" s="1" customFormat="1" ht="17.100000000000001" customHeight="1" thickBot="1">
      <c r="B213" s="196" t="s">
        <v>1015</v>
      </c>
      <c r="C213" s="24"/>
      <c r="D213" s="24"/>
      <c r="E213" s="24"/>
      <c r="F213" s="24" t="s">
        <v>161</v>
      </c>
      <c r="G213" s="24"/>
      <c r="H213" s="24"/>
      <c r="I213" s="24"/>
      <c r="J213" s="24"/>
      <c r="K213" s="24"/>
      <c r="L213" s="24"/>
      <c r="M213" s="24"/>
      <c r="N213" s="24"/>
      <c r="O213" s="24"/>
      <c r="P213" s="24"/>
      <c r="Q213" s="24"/>
      <c r="R213" s="24"/>
      <c r="S213" s="24"/>
      <c r="T213" s="24"/>
      <c r="U213" s="24"/>
      <c r="V213" s="24"/>
      <c r="W213" s="24"/>
      <c r="X213" s="24"/>
      <c r="Y213" s="24"/>
      <c r="Z213" s="24"/>
      <c r="AA213" s="24"/>
      <c r="AB213" s="313"/>
      <c r="AC213" s="313"/>
      <c r="AD213" s="313"/>
      <c r="AE213" s="313"/>
      <c r="AF213" s="313"/>
      <c r="AG213" s="313"/>
      <c r="AH213" s="313"/>
      <c r="AI213" s="313"/>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6" t="s">
        <v>1015</v>
      </c>
      <c r="CD213" s="183" t="s">
        <v>1012</v>
      </c>
      <c r="CE213" s="184"/>
      <c r="CF213" s="182"/>
      <c r="CG213" s="182"/>
      <c r="CH213" s="182"/>
      <c r="CJ213" s="140"/>
    </row>
    <row r="214" spans="2:88" s="1" customFormat="1" ht="17.100000000000001" customHeight="1">
      <c r="B214" s="197" t="s">
        <v>1016</v>
      </c>
      <c r="C214" s="76"/>
      <c r="D214" s="76" t="s">
        <v>644</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7" t="s">
        <v>1016</v>
      </c>
      <c r="CD214" s="180"/>
      <c r="CE214" s="179"/>
      <c r="CF214" s="175"/>
      <c r="CJ214" s="140"/>
    </row>
    <row r="215" spans="2:88" s="1" customFormat="1" ht="15.95" customHeight="1">
      <c r="B215" s="305" t="s">
        <v>1052</v>
      </c>
      <c r="C215" s="24"/>
      <c r="D215" s="24"/>
      <c r="E215" s="24"/>
      <c r="F215" s="24" t="s">
        <v>133</v>
      </c>
      <c r="G215" s="24"/>
      <c r="H215" s="24"/>
      <c r="I215" s="24"/>
      <c r="J215" s="24"/>
      <c r="K215" s="24"/>
      <c r="L215" s="24"/>
      <c r="M215" s="24"/>
      <c r="N215" s="24"/>
      <c r="O215" s="24"/>
      <c r="P215" s="24"/>
      <c r="Q215" s="24"/>
      <c r="R215" s="24"/>
      <c r="S215" s="24"/>
      <c r="T215" s="24"/>
      <c r="U215" s="24"/>
      <c r="V215" s="24"/>
      <c r="W215" s="24"/>
      <c r="X215" s="24"/>
      <c r="Y215" s="24"/>
      <c r="Z215" s="24"/>
      <c r="AA215" s="24"/>
      <c r="AB215" s="273"/>
      <c r="AC215" s="273"/>
      <c r="AD215" s="273"/>
      <c r="AE215" s="273"/>
      <c r="AF215" s="273"/>
      <c r="AG215" s="273"/>
      <c r="AH215" s="273"/>
      <c r="AI215" s="273"/>
      <c r="AJ215" s="273"/>
      <c r="AK215" s="273"/>
      <c r="AL215" s="273"/>
      <c r="AM215" s="273"/>
      <c r="AN215" s="273"/>
      <c r="AO215" s="273"/>
      <c r="AP215" s="273"/>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5"/>
      <c r="CD215" s="175"/>
      <c r="CE215" s="179"/>
      <c r="CF215" s="175"/>
      <c r="CJ215" s="140"/>
    </row>
    <row r="216" spans="2:88" s="1" customFormat="1" ht="17.100000000000001" customHeight="1">
      <c r="B216" s="305"/>
      <c r="C216" s="24"/>
      <c r="D216" s="24"/>
      <c r="E216" s="24"/>
      <c r="F216" s="24" t="s">
        <v>162</v>
      </c>
      <c r="G216" s="24"/>
      <c r="H216" s="24"/>
      <c r="I216" s="24"/>
      <c r="J216" s="24"/>
      <c r="K216" s="24"/>
      <c r="L216" s="24"/>
      <c r="M216" s="24"/>
      <c r="N216" s="24"/>
      <c r="O216" s="24"/>
      <c r="P216" s="24"/>
      <c r="Q216" s="24"/>
      <c r="R216" s="24"/>
      <c r="S216" s="24"/>
      <c r="T216" s="24"/>
      <c r="U216" s="24"/>
      <c r="V216" s="24"/>
      <c r="W216" s="24"/>
      <c r="X216" s="24"/>
      <c r="Y216" s="24"/>
      <c r="Z216" s="24"/>
      <c r="AA216" s="24"/>
      <c r="AB216" s="273"/>
      <c r="AC216" s="273"/>
      <c r="AD216" s="273"/>
      <c r="AE216" s="273"/>
      <c r="AF216" s="273"/>
      <c r="AG216" s="273"/>
      <c r="AH216" s="273"/>
      <c r="AI216" s="273"/>
      <c r="AJ216" s="273"/>
      <c r="AK216" s="273"/>
      <c r="AL216" s="273"/>
      <c r="AM216" s="273"/>
      <c r="AN216" s="273"/>
      <c r="AO216" s="273"/>
      <c r="AP216" s="273"/>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1017</v>
      </c>
      <c r="CE216" s="179"/>
      <c r="CJ216" s="140"/>
    </row>
    <row r="217" spans="2:88" s="2" customFormat="1" ht="3.95" customHeight="1">
      <c r="B217" s="305"/>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9"/>
      <c r="CJ217" s="141"/>
    </row>
    <row r="218" spans="2:88" s="2" customFormat="1" ht="3.95" customHeight="1">
      <c r="B218" s="305"/>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9"/>
      <c r="CJ218" s="58"/>
    </row>
    <row r="219" spans="2:88" s="1" customFormat="1" ht="17.100000000000001" customHeight="1">
      <c r="B219" s="305"/>
      <c r="C219" s="24"/>
      <c r="D219" s="24" t="s">
        <v>645</v>
      </c>
      <c r="E219" s="24"/>
      <c r="F219" s="24"/>
      <c r="G219" s="24"/>
      <c r="H219" s="24"/>
      <c r="I219" s="24"/>
      <c r="J219" s="24"/>
      <c r="K219" s="24"/>
      <c r="L219" s="24"/>
      <c r="M219" s="24"/>
      <c r="N219" s="24"/>
      <c r="O219" s="24"/>
      <c r="P219" s="24"/>
      <c r="Q219" s="24"/>
      <c r="R219" s="24"/>
      <c r="S219" s="24"/>
      <c r="T219" s="24"/>
      <c r="U219" s="24"/>
      <c r="V219" s="311"/>
      <c r="W219" s="31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c r="AS219" s="311"/>
      <c r="AT219" s="311"/>
      <c r="AU219" s="311"/>
      <c r="AV219" s="311"/>
      <c r="AW219" s="311"/>
      <c r="AX219" s="311"/>
      <c r="AY219" s="311"/>
      <c r="AZ219" s="311"/>
      <c r="BA219" s="311"/>
      <c r="BB219" s="311"/>
      <c r="BC219" s="311"/>
      <c r="BD219" s="311"/>
      <c r="BE219" s="311"/>
      <c r="BF219" s="311"/>
      <c r="BG219" s="311"/>
      <c r="BH219" s="311"/>
      <c r="BI219" s="311"/>
      <c r="BJ219" s="311"/>
      <c r="BK219" s="311"/>
      <c r="BL219" s="311"/>
      <c r="BM219" s="311"/>
      <c r="BN219" s="311"/>
      <c r="BO219" s="311"/>
      <c r="BP219" s="311"/>
      <c r="BQ219" s="311"/>
      <c r="BR219" s="311"/>
      <c r="BS219" s="311"/>
      <c r="BT219" s="311"/>
      <c r="BU219" s="311"/>
      <c r="BV219" s="311"/>
      <c r="BW219" s="311"/>
      <c r="BX219" s="311"/>
      <c r="BY219" s="311"/>
      <c r="BZ219" s="311"/>
      <c r="CA219" s="311"/>
      <c r="CB219" s="311"/>
      <c r="CC219" s="1" t="s">
        <v>851</v>
      </c>
      <c r="CE219" s="179"/>
      <c r="CJ219" s="140"/>
    </row>
    <row r="220" spans="2:88" s="2" customFormat="1" ht="3.95" customHeight="1">
      <c r="B220" s="305"/>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9"/>
      <c r="CJ220" s="141"/>
    </row>
    <row r="221" spans="2:88" s="2" customFormat="1" ht="3.95" customHeight="1">
      <c r="B221" s="305"/>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9"/>
      <c r="CJ221" s="58"/>
    </row>
    <row r="222" spans="2:88" s="1" customFormat="1" ht="17.100000000000001" customHeight="1">
      <c r="B222" s="305"/>
      <c r="C222" s="24"/>
      <c r="D222" s="43" t="s">
        <v>646</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9"/>
      <c r="CJ222" s="140"/>
    </row>
    <row r="223" spans="2:88" s="1" customFormat="1" ht="17.100000000000001" customHeight="1">
      <c r="B223" s="305"/>
      <c r="C223" s="24"/>
      <c r="D223" s="43"/>
      <c r="E223" s="43"/>
      <c r="F223" s="43" t="s">
        <v>163</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9"/>
      <c r="CJ223" s="140"/>
    </row>
    <row r="224" spans="2:88" s="1" customFormat="1" ht="17.100000000000001" customHeight="1">
      <c r="B224" s="305"/>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309" t="s">
        <v>37</v>
      </c>
      <c r="BF224" s="309"/>
      <c r="BG224" s="43"/>
      <c r="BH224" s="43" t="s">
        <v>139</v>
      </c>
      <c r="BI224" s="43"/>
      <c r="BJ224" s="43"/>
      <c r="BK224" s="43"/>
      <c r="BL224" s="43"/>
      <c r="BM224" s="309" t="s">
        <v>37</v>
      </c>
      <c r="BN224" s="309"/>
      <c r="BO224" s="43"/>
      <c r="BP224" s="43" t="s">
        <v>140</v>
      </c>
      <c r="BQ224" s="43"/>
      <c r="BR224" s="43"/>
      <c r="BS224" s="43"/>
      <c r="BT224" s="43"/>
      <c r="BU224" s="44"/>
      <c r="BV224" s="44"/>
      <c r="BW224" s="44"/>
      <c r="BX224" s="44"/>
      <c r="BY224" s="44"/>
      <c r="BZ224" s="44"/>
      <c r="CA224" s="44"/>
      <c r="CB224" s="44"/>
      <c r="CC224" s="1" t="s">
        <v>817</v>
      </c>
      <c r="CE224" s="179"/>
      <c r="CJ224" s="140"/>
    </row>
    <row r="225" spans="2:91" s="1" customFormat="1" ht="17.100000000000001" customHeight="1">
      <c r="B225" s="305"/>
      <c r="C225" s="24"/>
      <c r="D225" s="43"/>
      <c r="E225" s="43"/>
      <c r="F225" s="43" t="s">
        <v>783</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9"/>
      <c r="CJ225" s="140"/>
    </row>
    <row r="226" spans="2:91" s="1" customFormat="1" ht="17.100000000000001" customHeight="1">
      <c r="B226" s="305"/>
      <c r="C226" s="24"/>
      <c r="D226" s="43"/>
      <c r="E226" s="43"/>
      <c r="F226" s="43"/>
      <c r="G226" s="43"/>
      <c r="H226" s="43"/>
      <c r="I226" s="309" t="s">
        <v>37</v>
      </c>
      <c r="J226" s="309"/>
      <c r="K226" s="43" t="s">
        <v>787</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817</v>
      </c>
      <c r="CE226" s="179"/>
      <c r="CJ226" s="140"/>
    </row>
    <row r="227" spans="2:91" s="1" customFormat="1" ht="17.100000000000001" customHeight="1">
      <c r="B227" s="305"/>
      <c r="C227" s="24"/>
      <c r="D227" s="43"/>
      <c r="E227" s="43"/>
      <c r="F227" s="43"/>
      <c r="G227" s="43"/>
      <c r="H227" s="43"/>
      <c r="I227" s="113"/>
      <c r="J227" s="11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4"/>
      <c r="AT227" s="44"/>
      <c r="AU227" s="44"/>
      <c r="AV227" s="44"/>
      <c r="AW227" s="44"/>
      <c r="AX227" s="44"/>
      <c r="AY227" s="44"/>
      <c r="AZ227" s="44"/>
      <c r="BA227" s="44"/>
      <c r="BB227" s="44"/>
      <c r="BC227" s="44"/>
      <c r="BD227" s="44"/>
      <c r="BE227" s="27"/>
      <c r="BF227" s="27"/>
      <c r="BG227" s="27"/>
      <c r="BH227" s="27"/>
      <c r="BI227" s="27"/>
      <c r="BJ227" s="27"/>
      <c r="BK227" s="27"/>
      <c r="BL227" s="27"/>
      <c r="BM227" s="27"/>
      <c r="BN227" s="27"/>
      <c r="BO227" s="43"/>
      <c r="BP227" s="43"/>
      <c r="BQ227" s="43"/>
      <c r="BR227" s="43"/>
      <c r="BS227" s="43"/>
      <c r="BT227" s="43"/>
      <c r="BU227" s="44"/>
      <c r="BV227" s="44"/>
      <c r="BW227" s="44"/>
      <c r="BX227" s="44"/>
      <c r="BY227" s="44"/>
      <c r="BZ227" s="44"/>
      <c r="CA227" s="44"/>
      <c r="CB227" s="44"/>
      <c r="CE227" s="179"/>
      <c r="CJ227" s="140"/>
    </row>
    <row r="228" spans="2:91" s="1" customFormat="1" ht="17.100000000000001" customHeight="1">
      <c r="B228" s="305"/>
      <c r="C228" s="24"/>
      <c r="D228" s="43"/>
      <c r="E228" s="43"/>
      <c r="F228" s="43"/>
      <c r="G228" s="43"/>
      <c r="H228" s="43"/>
      <c r="I228" s="309" t="s">
        <v>37</v>
      </c>
      <c r="J228" s="309"/>
      <c r="K228" s="43" t="s">
        <v>788</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818</v>
      </c>
      <c r="CE228" s="179"/>
      <c r="CJ228" s="140"/>
    </row>
    <row r="229" spans="2:91" s="1" customFormat="1" ht="17.100000000000001" customHeight="1">
      <c r="B229" s="305"/>
      <c r="C229" s="24"/>
      <c r="D229" s="43"/>
      <c r="E229" s="43"/>
      <c r="F229" s="43"/>
      <c r="G229" s="43"/>
      <c r="H229" s="43"/>
      <c r="I229" s="43"/>
      <c r="J229" s="43"/>
      <c r="K229" s="43" t="s">
        <v>784</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9"/>
      <c r="CJ229" s="140"/>
    </row>
    <row r="230" spans="2:91" s="1" customFormat="1" ht="17.100000000000001" customHeight="1">
      <c r="B230" s="305"/>
      <c r="C230" s="24"/>
      <c r="D230" s="43"/>
      <c r="E230" s="43"/>
      <c r="F230" s="43"/>
      <c r="G230" s="43"/>
      <c r="H230" s="43"/>
      <c r="I230" s="43"/>
      <c r="J230" s="43"/>
      <c r="K230" s="43" t="s">
        <v>785</v>
      </c>
      <c r="L230" s="43"/>
      <c r="M230" s="43"/>
      <c r="N230" s="43"/>
      <c r="O230" s="43"/>
      <c r="P230" s="43"/>
      <c r="Q230" s="43"/>
      <c r="R230" s="309"/>
      <c r="S230" s="309"/>
      <c r="T230" s="309"/>
      <c r="U230" s="309"/>
      <c r="V230" s="309"/>
      <c r="W230" s="309"/>
      <c r="X230" s="309"/>
      <c r="Y230" s="309"/>
      <c r="Z230" s="309"/>
      <c r="AA230" s="309"/>
      <c r="AB230" s="309"/>
      <c r="AC230" s="309"/>
      <c r="AD230" s="309"/>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819</v>
      </c>
      <c r="CE230" s="179"/>
      <c r="CJ230" s="140"/>
    </row>
    <row r="231" spans="2:91" s="1" customFormat="1" ht="17.100000000000001" customHeight="1">
      <c r="B231" s="305"/>
      <c r="C231" s="24"/>
      <c r="D231" s="43"/>
      <c r="E231" s="43"/>
      <c r="F231" s="43"/>
      <c r="G231" s="43"/>
      <c r="H231" s="43"/>
      <c r="I231" s="43"/>
      <c r="J231" s="43"/>
      <c r="K231" s="43" t="s">
        <v>786</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12"/>
      <c r="AI231" s="312"/>
      <c r="AJ231" s="312"/>
      <c r="AK231" s="312"/>
      <c r="AL231" s="312"/>
      <c r="AM231" s="312"/>
      <c r="AN231" s="312"/>
      <c r="AO231" s="312"/>
      <c r="AP231" s="312"/>
      <c r="AQ231" s="312"/>
      <c r="AR231" s="312"/>
      <c r="AS231" s="44"/>
      <c r="AT231" s="44" t="s">
        <v>22</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9"/>
      <c r="CJ231" s="140"/>
    </row>
    <row r="232" spans="2:91" s="1" customFormat="1" ht="17.100000000000001" customHeight="1">
      <c r="B232" s="305"/>
      <c r="C232" s="24"/>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112"/>
      <c r="AI232" s="112"/>
      <c r="AJ232" s="112"/>
      <c r="AK232" s="112"/>
      <c r="AL232" s="112"/>
      <c r="AM232" s="112"/>
      <c r="AN232" s="112"/>
      <c r="AO232" s="112"/>
      <c r="AP232" s="112"/>
      <c r="AQ232" s="112"/>
      <c r="AR232" s="112"/>
      <c r="AS232" s="44"/>
      <c r="AT232" s="44"/>
      <c r="AU232" s="44"/>
      <c r="AV232" s="44"/>
      <c r="AW232" s="44"/>
      <c r="AX232" s="44"/>
      <c r="AY232" s="44"/>
      <c r="AZ232" s="44"/>
      <c r="BA232" s="44"/>
      <c r="BB232" s="44"/>
      <c r="BC232" s="44"/>
      <c r="BD232" s="44"/>
      <c r="BE232" s="27"/>
      <c r="BF232" s="27"/>
      <c r="BG232" s="27"/>
      <c r="BH232" s="27"/>
      <c r="BI232" s="27"/>
      <c r="BJ232" s="27"/>
      <c r="BK232" s="27"/>
      <c r="BL232" s="27"/>
      <c r="BM232" s="27"/>
      <c r="BN232" s="27"/>
      <c r="BO232" s="43"/>
      <c r="BP232" s="43"/>
      <c r="BQ232" s="43"/>
      <c r="BR232" s="43"/>
      <c r="BS232" s="43"/>
      <c r="BT232" s="43"/>
      <c r="BU232" s="44"/>
      <c r="BV232" s="44"/>
      <c r="BW232" s="44"/>
      <c r="BX232" s="44"/>
      <c r="BY232" s="44"/>
      <c r="BZ232" s="44"/>
      <c r="CA232" s="44"/>
      <c r="CB232" s="44"/>
      <c r="CC232" s="7" t="s">
        <v>869</v>
      </c>
      <c r="CD232" s="7"/>
      <c r="CE232" s="7"/>
      <c r="CF232" s="7"/>
      <c r="CG232" s="7"/>
      <c r="CH232" s="7"/>
      <c r="CI232" s="7"/>
      <c r="CJ232" s="145"/>
      <c r="CK232" s="7"/>
      <c r="CL232" s="7"/>
      <c r="CM232" s="7"/>
    </row>
    <row r="233" spans="2:91" s="1" customFormat="1" ht="17.100000000000001" customHeight="1">
      <c r="B233" s="305"/>
      <c r="C233" s="24"/>
      <c r="D233" s="43"/>
      <c r="E233" s="43"/>
      <c r="F233" s="43" t="s">
        <v>789</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309" t="s">
        <v>37</v>
      </c>
      <c r="BF233" s="309"/>
      <c r="BG233" s="43"/>
      <c r="BH233" s="43" t="s">
        <v>139</v>
      </c>
      <c r="BI233" s="43"/>
      <c r="BJ233" s="43"/>
      <c r="BK233" s="43"/>
      <c r="BL233" s="43"/>
      <c r="BM233" s="309" t="s">
        <v>37</v>
      </c>
      <c r="BN233" s="309"/>
      <c r="BO233" s="43"/>
      <c r="BP233" s="43" t="s">
        <v>140</v>
      </c>
      <c r="BQ233" s="43"/>
      <c r="BR233" s="43"/>
      <c r="BS233" s="43"/>
      <c r="BT233" s="43"/>
      <c r="BU233" s="44"/>
      <c r="BV233" s="44"/>
      <c r="BW233" s="44"/>
      <c r="BX233" s="44"/>
      <c r="BY233" s="44"/>
      <c r="BZ233" s="44"/>
      <c r="CA233" s="44"/>
      <c r="CB233" s="44"/>
      <c r="CC233" s="7" t="s">
        <v>820</v>
      </c>
      <c r="CD233" s="7"/>
      <c r="CE233" s="7"/>
      <c r="CF233" s="7"/>
      <c r="CG233" s="124"/>
      <c r="CH233" s="129" t="s">
        <v>863</v>
      </c>
      <c r="CI233" s="90"/>
      <c r="CJ233" s="181"/>
      <c r="CK233" s="90"/>
      <c r="CL233" s="90"/>
      <c r="CM233" s="131"/>
    </row>
    <row r="234" spans="2:91" s="1" customFormat="1" ht="17.100000000000001" customHeight="1">
      <c r="B234" s="305"/>
      <c r="C234" s="24"/>
      <c r="D234" s="43"/>
      <c r="E234" s="43"/>
      <c r="F234" s="43" t="s">
        <v>790</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56</v>
      </c>
      <c r="AY234" s="43"/>
      <c r="AZ234" s="312"/>
      <c r="BA234" s="312"/>
      <c r="BB234" s="312"/>
      <c r="BC234" s="312"/>
      <c r="BD234" s="312"/>
      <c r="BE234" s="312"/>
      <c r="BF234" s="312"/>
      <c r="BG234" s="312"/>
      <c r="BH234" s="312"/>
      <c r="BI234" s="312"/>
      <c r="BJ234" s="312"/>
      <c r="BK234" s="43" t="s">
        <v>22</v>
      </c>
      <c r="BL234" s="44"/>
      <c r="BM234" s="44"/>
      <c r="BN234" s="44"/>
      <c r="BO234" s="44"/>
      <c r="BP234" s="44"/>
      <c r="BQ234" s="44"/>
      <c r="BR234" s="44"/>
      <c r="BS234" s="44"/>
      <c r="BT234" s="44"/>
      <c r="BU234" s="44"/>
      <c r="BV234" s="44"/>
      <c r="BW234" s="44"/>
      <c r="BX234" s="44"/>
      <c r="BY234" s="44"/>
      <c r="BZ234" s="44"/>
      <c r="CA234" s="44"/>
      <c r="CB234" s="44"/>
      <c r="CC234" s="1" t="s">
        <v>868</v>
      </c>
      <c r="CH234" s="120" t="s">
        <v>860</v>
      </c>
      <c r="CJ234" s="140"/>
      <c r="CM234" s="123"/>
    </row>
    <row r="235" spans="2:91" s="1" customFormat="1" ht="17.100000000000001" customHeight="1">
      <c r="B235" s="305"/>
      <c r="C235" s="24"/>
      <c r="D235" s="43"/>
      <c r="E235" s="43"/>
      <c r="F235" s="43" t="s">
        <v>791</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56</v>
      </c>
      <c r="AL235" s="43"/>
      <c r="AM235" s="312"/>
      <c r="AN235" s="312"/>
      <c r="AO235" s="312"/>
      <c r="AP235" s="312"/>
      <c r="AQ235" s="312"/>
      <c r="AR235" s="312"/>
      <c r="AS235" s="312"/>
      <c r="AT235" s="312"/>
      <c r="AU235" s="312"/>
      <c r="AV235" s="312"/>
      <c r="AW235" s="312"/>
      <c r="AX235" s="43" t="s">
        <v>22</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865</v>
      </c>
      <c r="CH235" s="120" t="s">
        <v>859</v>
      </c>
      <c r="CJ235" s="140"/>
      <c r="CM235" s="123"/>
    </row>
    <row r="236" spans="2:91" s="1" customFormat="1" ht="17.100000000000001" customHeight="1">
      <c r="B236" s="305"/>
      <c r="C236" s="24"/>
      <c r="D236" s="43"/>
      <c r="E236" s="43"/>
      <c r="F236" s="43" t="s">
        <v>792</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309" t="s">
        <v>37</v>
      </c>
      <c r="AE236" s="309"/>
      <c r="AF236" s="43"/>
      <c r="AG236" s="43" t="s">
        <v>164</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31"/>
      <c r="CD236" s="1" t="s">
        <v>866</v>
      </c>
      <c r="CH236" s="120" t="s">
        <v>861</v>
      </c>
      <c r="CJ236" s="140"/>
      <c r="CM236" s="123"/>
    </row>
    <row r="237" spans="2:91" s="1" customFormat="1" ht="17.100000000000001" customHeight="1">
      <c r="B237" s="305"/>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309" t="s">
        <v>37</v>
      </c>
      <c r="AE237" s="309"/>
      <c r="AF237" s="43"/>
      <c r="AG237" s="43" t="s">
        <v>165</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873</v>
      </c>
      <c r="CD237" s="90"/>
      <c r="CE237" s="90"/>
      <c r="CF237" s="90"/>
      <c r="CG237" s="131"/>
      <c r="CH237" s="120" t="s">
        <v>862</v>
      </c>
      <c r="CJ237" s="140"/>
      <c r="CM237" s="123"/>
    </row>
    <row r="238" spans="2:91" s="1" customFormat="1" ht="17.100000000000001" customHeight="1">
      <c r="B238" s="305"/>
      <c r="C238" s="24"/>
      <c r="D238" s="43"/>
      <c r="E238" s="43"/>
      <c r="F238" s="43" t="s">
        <v>793</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10"/>
      <c r="AE238" s="310"/>
      <c r="AF238" s="310"/>
      <c r="AG238" s="310"/>
      <c r="AH238" s="310"/>
      <c r="AI238" s="310"/>
      <c r="AJ238" s="310"/>
      <c r="AK238" s="310"/>
      <c r="AL238" s="310"/>
      <c r="AM238" s="310"/>
      <c r="AN238" s="310"/>
      <c r="AO238" s="310"/>
      <c r="AP238" s="310"/>
      <c r="AQ238" s="310"/>
      <c r="AR238" s="310"/>
      <c r="AS238" s="310"/>
      <c r="AT238" s="310"/>
      <c r="AU238" s="310"/>
      <c r="AV238" s="310"/>
      <c r="AW238" s="310"/>
      <c r="AX238" s="310"/>
      <c r="AY238" s="310"/>
      <c r="AZ238" s="310"/>
      <c r="BA238" s="310"/>
      <c r="BB238" s="310"/>
      <c r="BC238" s="310"/>
      <c r="BD238" s="310"/>
      <c r="BE238" s="310"/>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867</v>
      </c>
      <c r="CG238" s="123"/>
      <c r="CH238" s="120"/>
      <c r="CJ238" s="140"/>
      <c r="CM238" s="123"/>
    </row>
    <row r="239" spans="2:91" s="1" customFormat="1" ht="2.1" customHeight="1">
      <c r="B239" s="305"/>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3"/>
      <c r="CH239" s="120"/>
      <c r="CJ239" s="140"/>
      <c r="CM239" s="123"/>
    </row>
    <row r="240" spans="2:91" s="2" customFormat="1" ht="5.0999999999999996" customHeight="1">
      <c r="B240" s="305"/>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2"/>
      <c r="CH240" s="130"/>
      <c r="CI240" s="4"/>
      <c r="CJ240" s="141"/>
      <c r="CK240" s="4"/>
      <c r="CL240" s="4"/>
      <c r="CM240" s="132"/>
    </row>
    <row r="241" spans="2:88" s="2" customFormat="1" ht="4.5" customHeight="1">
      <c r="B241" s="305"/>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9"/>
      <c r="CJ241" s="58"/>
    </row>
    <row r="242" spans="2:88" s="1" customFormat="1" ht="17.100000000000001" customHeight="1">
      <c r="B242" s="305"/>
      <c r="C242" s="24"/>
      <c r="D242" s="24" t="s">
        <v>647</v>
      </c>
      <c r="E242" s="24"/>
      <c r="F242" s="24"/>
      <c r="G242" s="24"/>
      <c r="H242" s="24"/>
      <c r="I242" s="24"/>
      <c r="J242" s="24"/>
      <c r="K242" s="24"/>
      <c r="L242" s="24"/>
      <c r="M242" s="24"/>
      <c r="N242" s="24"/>
      <c r="O242" s="24"/>
      <c r="P242" s="24"/>
      <c r="Q242" s="24"/>
      <c r="R242" s="24"/>
      <c r="S242" s="24"/>
      <c r="T242" s="24"/>
      <c r="U242" s="24"/>
      <c r="V242" s="24"/>
      <c r="W242" s="24"/>
      <c r="X242" s="24" t="s">
        <v>122</v>
      </c>
      <c r="Y242" s="24"/>
      <c r="Z242" s="24"/>
      <c r="AA242" s="24"/>
      <c r="AB242" s="24"/>
      <c r="AC242" s="24"/>
      <c r="AD242" s="24"/>
      <c r="AE242" s="24"/>
      <c r="AF242" s="24"/>
      <c r="AG242" s="24"/>
      <c r="AH242" s="24"/>
      <c r="AI242" s="24"/>
      <c r="AJ242" s="24"/>
      <c r="AK242" s="24"/>
      <c r="AL242" s="24"/>
      <c r="AM242" s="24"/>
      <c r="AN242" s="24" t="s">
        <v>123</v>
      </c>
      <c r="AO242" s="24"/>
      <c r="AP242" s="24"/>
      <c r="AQ242" s="24"/>
      <c r="AR242" s="24"/>
      <c r="AS242" s="24"/>
      <c r="AT242" s="24"/>
      <c r="AU242" s="24"/>
      <c r="AV242" s="24"/>
      <c r="AW242" s="24"/>
      <c r="AX242" s="24"/>
      <c r="AY242" s="24"/>
      <c r="AZ242" s="24"/>
      <c r="BA242" s="24"/>
      <c r="BB242" s="24"/>
      <c r="BC242" s="24"/>
      <c r="BD242" s="24"/>
      <c r="BE242" s="24" t="s">
        <v>124</v>
      </c>
      <c r="BF242" s="24"/>
      <c r="BG242" s="24"/>
      <c r="BH242" s="24"/>
      <c r="BI242" s="24"/>
      <c r="BJ242" s="24"/>
      <c r="BK242" s="24"/>
      <c r="BL242" s="24"/>
      <c r="BM242" s="24"/>
      <c r="BN242" s="24"/>
      <c r="BO242" s="24"/>
      <c r="BP242" s="24"/>
      <c r="BQ242" s="24"/>
      <c r="BR242" s="24"/>
      <c r="BS242" s="24"/>
      <c r="BT242" s="24"/>
      <c r="BU242" s="24"/>
      <c r="BV242" s="24"/>
      <c r="BW242" s="24" t="s">
        <v>60</v>
      </c>
      <c r="BX242" s="24"/>
      <c r="BY242" s="24"/>
      <c r="BZ242" s="24"/>
      <c r="CA242" s="24"/>
      <c r="CB242" s="24"/>
      <c r="CE242" s="179"/>
      <c r="CJ242" s="140"/>
    </row>
    <row r="243" spans="2:88" s="1" customFormat="1" ht="17.100000000000001" customHeight="1">
      <c r="B243" s="305"/>
      <c r="C243" s="24"/>
      <c r="D243" s="24"/>
      <c r="E243" s="24"/>
      <c r="F243" s="260" t="s">
        <v>166</v>
      </c>
      <c r="G243" s="260"/>
      <c r="H243" s="260"/>
      <c r="I243" s="260"/>
      <c r="J243" s="260"/>
      <c r="K243" s="260"/>
      <c r="L243" s="260"/>
      <c r="M243" s="260"/>
      <c r="N243" s="24" t="s">
        <v>19</v>
      </c>
      <c r="O243" s="24"/>
      <c r="P243" s="306"/>
      <c r="Q243" s="306"/>
      <c r="R243" s="306"/>
      <c r="S243" s="306"/>
      <c r="T243" s="259" t="s">
        <v>167</v>
      </c>
      <c r="U243" s="259"/>
      <c r="V243" s="259"/>
      <c r="W243" s="24"/>
      <c r="X243" s="24" t="s">
        <v>19</v>
      </c>
      <c r="Y243" s="307"/>
      <c r="Z243" s="307"/>
      <c r="AA243" s="307"/>
      <c r="AB243" s="307"/>
      <c r="AC243" s="307"/>
      <c r="AD243" s="307"/>
      <c r="AE243" s="307"/>
      <c r="AF243" s="307"/>
      <c r="AG243" s="307"/>
      <c r="AH243" s="307"/>
      <c r="AI243" s="307"/>
      <c r="AJ243" s="307"/>
      <c r="AK243" s="307"/>
      <c r="AL243" s="307"/>
      <c r="AM243" s="307"/>
      <c r="AN243" s="24" t="s">
        <v>89</v>
      </c>
      <c r="AO243" s="24"/>
      <c r="AP243" s="307"/>
      <c r="AQ243" s="307"/>
      <c r="AR243" s="307"/>
      <c r="AS243" s="307"/>
      <c r="AT243" s="307"/>
      <c r="AU243" s="307"/>
      <c r="AV243" s="307"/>
      <c r="AW243" s="307"/>
      <c r="AX243" s="307"/>
      <c r="AY243" s="307"/>
      <c r="AZ243" s="307"/>
      <c r="BA243" s="307"/>
      <c r="BB243" s="307"/>
      <c r="BC243" s="307"/>
      <c r="BD243" s="307"/>
      <c r="BE243" s="24" t="s">
        <v>89</v>
      </c>
      <c r="BF243" s="24"/>
      <c r="BG243" s="308">
        <f>Y243+AP243</f>
        <v>0</v>
      </c>
      <c r="BH243" s="308"/>
      <c r="BI243" s="308"/>
      <c r="BJ243" s="308"/>
      <c r="BK243" s="308"/>
      <c r="BL243" s="308"/>
      <c r="BM243" s="308"/>
      <c r="BN243" s="308"/>
      <c r="BO243" s="308"/>
      <c r="BP243" s="308"/>
      <c r="BQ243" s="308"/>
      <c r="BR243" s="308"/>
      <c r="BS243" s="308"/>
      <c r="BT243" s="308"/>
      <c r="BU243" s="308"/>
      <c r="BV243" s="66"/>
      <c r="BW243" s="62" t="s">
        <v>60</v>
      </c>
      <c r="BX243" s="62"/>
      <c r="BY243" s="62"/>
      <c r="BZ243" s="62"/>
      <c r="CA243" s="62"/>
      <c r="CB243" s="24"/>
      <c r="CC243" s="1" t="s">
        <v>1144</v>
      </c>
      <c r="CE243" s="179"/>
      <c r="CJ243" s="140"/>
    </row>
    <row r="244" spans="2:88" s="1" customFormat="1" ht="17.100000000000001" customHeight="1">
      <c r="B244" s="305"/>
      <c r="C244" s="24"/>
      <c r="D244" s="24"/>
      <c r="E244" s="24"/>
      <c r="F244" s="24"/>
      <c r="G244" s="24"/>
      <c r="H244" s="24"/>
      <c r="I244" s="24"/>
      <c r="J244" s="24"/>
      <c r="K244" s="24"/>
      <c r="L244" s="24"/>
      <c r="M244" s="24"/>
      <c r="N244" s="24" t="s">
        <v>19</v>
      </c>
      <c r="O244" s="24"/>
      <c r="P244" s="306"/>
      <c r="Q244" s="306"/>
      <c r="R244" s="306"/>
      <c r="S244" s="306"/>
      <c r="T244" s="259" t="s">
        <v>167</v>
      </c>
      <c r="U244" s="259"/>
      <c r="V244" s="259"/>
      <c r="W244" s="24"/>
      <c r="X244" s="24" t="s">
        <v>19</v>
      </c>
      <c r="Y244" s="307"/>
      <c r="Z244" s="307"/>
      <c r="AA244" s="307"/>
      <c r="AB244" s="307"/>
      <c r="AC244" s="307"/>
      <c r="AD244" s="307"/>
      <c r="AE244" s="307"/>
      <c r="AF244" s="307"/>
      <c r="AG244" s="307"/>
      <c r="AH244" s="307"/>
      <c r="AI244" s="307"/>
      <c r="AJ244" s="307"/>
      <c r="AK244" s="307"/>
      <c r="AL244" s="307"/>
      <c r="AM244" s="307"/>
      <c r="AN244" s="24" t="s">
        <v>89</v>
      </c>
      <c r="AO244" s="24"/>
      <c r="AP244" s="307"/>
      <c r="AQ244" s="307"/>
      <c r="AR244" s="307"/>
      <c r="AS244" s="307"/>
      <c r="AT244" s="307"/>
      <c r="AU244" s="307"/>
      <c r="AV244" s="307"/>
      <c r="AW244" s="307"/>
      <c r="AX244" s="307"/>
      <c r="AY244" s="307"/>
      <c r="AZ244" s="307"/>
      <c r="BA244" s="307"/>
      <c r="BB244" s="307"/>
      <c r="BC244" s="307"/>
      <c r="BD244" s="307"/>
      <c r="BE244" s="24" t="s">
        <v>89</v>
      </c>
      <c r="BF244" s="24"/>
      <c r="BG244" s="308">
        <f>Y244+AP244</f>
        <v>0</v>
      </c>
      <c r="BH244" s="308"/>
      <c r="BI244" s="308"/>
      <c r="BJ244" s="308"/>
      <c r="BK244" s="308"/>
      <c r="BL244" s="308"/>
      <c r="BM244" s="308"/>
      <c r="BN244" s="308"/>
      <c r="BO244" s="308"/>
      <c r="BP244" s="308"/>
      <c r="BQ244" s="308"/>
      <c r="BR244" s="308"/>
      <c r="BS244" s="308"/>
      <c r="BT244" s="308"/>
      <c r="BU244" s="308"/>
      <c r="BV244" s="66"/>
      <c r="BW244" s="62" t="s">
        <v>60</v>
      </c>
      <c r="BX244" s="62"/>
      <c r="BY244" s="62"/>
      <c r="BZ244" s="62"/>
      <c r="CA244" s="62"/>
      <c r="CB244" s="24"/>
      <c r="CD244" s="1" t="s">
        <v>871</v>
      </c>
      <c r="CE244" s="179"/>
      <c r="CJ244" s="140"/>
    </row>
    <row r="245" spans="2:88" s="1" customFormat="1" ht="17.100000000000001" customHeight="1">
      <c r="B245" s="305"/>
      <c r="C245" s="24"/>
      <c r="D245" s="24"/>
      <c r="E245" s="24"/>
      <c r="F245" s="24"/>
      <c r="G245" s="24"/>
      <c r="H245" s="24"/>
      <c r="I245" s="24"/>
      <c r="J245" s="24"/>
      <c r="K245" s="24"/>
      <c r="L245" s="24"/>
      <c r="M245" s="24"/>
      <c r="N245" s="24" t="s">
        <v>19</v>
      </c>
      <c r="O245" s="24"/>
      <c r="P245" s="306"/>
      <c r="Q245" s="306"/>
      <c r="R245" s="306"/>
      <c r="S245" s="306"/>
      <c r="T245" s="259" t="s">
        <v>167</v>
      </c>
      <c r="U245" s="259"/>
      <c r="V245" s="259"/>
      <c r="W245" s="24"/>
      <c r="X245" s="24" t="s">
        <v>19</v>
      </c>
      <c r="Y245" s="307"/>
      <c r="Z245" s="307"/>
      <c r="AA245" s="307"/>
      <c r="AB245" s="307"/>
      <c r="AC245" s="307"/>
      <c r="AD245" s="307"/>
      <c r="AE245" s="307"/>
      <c r="AF245" s="307"/>
      <c r="AG245" s="307"/>
      <c r="AH245" s="307"/>
      <c r="AI245" s="307"/>
      <c r="AJ245" s="307"/>
      <c r="AK245" s="307"/>
      <c r="AL245" s="307"/>
      <c r="AM245" s="307"/>
      <c r="AN245" s="24" t="s">
        <v>89</v>
      </c>
      <c r="AO245" s="24"/>
      <c r="AP245" s="307"/>
      <c r="AQ245" s="307"/>
      <c r="AR245" s="307"/>
      <c r="AS245" s="307"/>
      <c r="AT245" s="307"/>
      <c r="AU245" s="307"/>
      <c r="AV245" s="307"/>
      <c r="AW245" s="307"/>
      <c r="AX245" s="307"/>
      <c r="AY245" s="307"/>
      <c r="AZ245" s="307"/>
      <c r="BA245" s="307"/>
      <c r="BB245" s="307"/>
      <c r="BC245" s="307"/>
      <c r="BD245" s="307"/>
      <c r="BE245" s="24" t="s">
        <v>89</v>
      </c>
      <c r="BF245" s="24"/>
      <c r="BG245" s="308">
        <f t="shared" ref="BG245:BG251" si="1">Y245+AP245</f>
        <v>0</v>
      </c>
      <c r="BH245" s="308"/>
      <c r="BI245" s="308"/>
      <c r="BJ245" s="308"/>
      <c r="BK245" s="308"/>
      <c r="BL245" s="308"/>
      <c r="BM245" s="308"/>
      <c r="BN245" s="308"/>
      <c r="BO245" s="308"/>
      <c r="BP245" s="308"/>
      <c r="BQ245" s="308"/>
      <c r="BR245" s="308"/>
      <c r="BS245" s="308"/>
      <c r="BT245" s="308"/>
      <c r="BU245" s="308"/>
      <c r="BV245" s="66"/>
      <c r="BW245" s="62" t="s">
        <v>60</v>
      </c>
      <c r="BX245" s="62"/>
      <c r="BY245" s="62"/>
      <c r="BZ245" s="62"/>
      <c r="CA245" s="62"/>
      <c r="CB245" s="24"/>
      <c r="CE245" s="179"/>
      <c r="CJ245" s="140"/>
    </row>
    <row r="246" spans="2:88" s="1" customFormat="1" ht="17.100000000000001" customHeight="1">
      <c r="B246" s="305"/>
      <c r="C246" s="24"/>
      <c r="D246" s="24"/>
      <c r="E246" s="24"/>
      <c r="F246" s="24"/>
      <c r="G246" s="24"/>
      <c r="H246" s="24"/>
      <c r="I246" s="24"/>
      <c r="J246" s="24"/>
      <c r="K246" s="24"/>
      <c r="L246" s="24"/>
      <c r="M246" s="24"/>
      <c r="N246" s="24" t="s">
        <v>19</v>
      </c>
      <c r="O246" s="24"/>
      <c r="P246" s="306"/>
      <c r="Q246" s="306"/>
      <c r="R246" s="306"/>
      <c r="S246" s="306"/>
      <c r="T246" s="259" t="s">
        <v>167</v>
      </c>
      <c r="U246" s="259"/>
      <c r="V246" s="259"/>
      <c r="W246" s="24"/>
      <c r="X246" s="24" t="s">
        <v>19</v>
      </c>
      <c r="Y246" s="307"/>
      <c r="Z246" s="307"/>
      <c r="AA246" s="307"/>
      <c r="AB246" s="307"/>
      <c r="AC246" s="307"/>
      <c r="AD246" s="307"/>
      <c r="AE246" s="307"/>
      <c r="AF246" s="307"/>
      <c r="AG246" s="307"/>
      <c r="AH246" s="307"/>
      <c r="AI246" s="307"/>
      <c r="AJ246" s="307"/>
      <c r="AK246" s="307"/>
      <c r="AL246" s="307"/>
      <c r="AM246" s="307"/>
      <c r="AN246" s="24" t="s">
        <v>89</v>
      </c>
      <c r="AO246" s="24"/>
      <c r="AP246" s="307"/>
      <c r="AQ246" s="307"/>
      <c r="AR246" s="307"/>
      <c r="AS246" s="307"/>
      <c r="AT246" s="307"/>
      <c r="AU246" s="307"/>
      <c r="AV246" s="307"/>
      <c r="AW246" s="307"/>
      <c r="AX246" s="307"/>
      <c r="AY246" s="307"/>
      <c r="AZ246" s="307"/>
      <c r="BA246" s="307"/>
      <c r="BB246" s="307"/>
      <c r="BC246" s="307"/>
      <c r="BD246" s="307"/>
      <c r="BE246" s="24" t="s">
        <v>89</v>
      </c>
      <c r="BF246" s="24"/>
      <c r="BG246" s="308">
        <f t="shared" si="1"/>
        <v>0</v>
      </c>
      <c r="BH246" s="308"/>
      <c r="BI246" s="308"/>
      <c r="BJ246" s="308"/>
      <c r="BK246" s="308"/>
      <c r="BL246" s="308"/>
      <c r="BM246" s="308"/>
      <c r="BN246" s="308"/>
      <c r="BO246" s="308"/>
      <c r="BP246" s="308"/>
      <c r="BQ246" s="308"/>
      <c r="BR246" s="308"/>
      <c r="BS246" s="308"/>
      <c r="BT246" s="308"/>
      <c r="BU246" s="308"/>
      <c r="BV246" s="66"/>
      <c r="BW246" s="62" t="s">
        <v>60</v>
      </c>
      <c r="BX246" s="62"/>
      <c r="BY246" s="62"/>
      <c r="BZ246" s="62"/>
      <c r="CA246" s="62"/>
      <c r="CB246" s="24"/>
      <c r="CC246" s="159" t="s">
        <v>970</v>
      </c>
      <c r="CE246" s="179"/>
      <c r="CJ246" s="140"/>
    </row>
    <row r="247" spans="2:88" s="1" customFormat="1" ht="17.100000000000001" customHeight="1">
      <c r="B247" s="305"/>
      <c r="C247" s="24"/>
      <c r="D247" s="24"/>
      <c r="E247" s="24"/>
      <c r="F247" s="24"/>
      <c r="G247" s="24"/>
      <c r="H247" s="24"/>
      <c r="I247" s="24"/>
      <c r="J247" s="24"/>
      <c r="K247" s="24"/>
      <c r="L247" s="24"/>
      <c r="M247" s="24"/>
      <c r="N247" s="24" t="s">
        <v>19</v>
      </c>
      <c r="O247" s="24"/>
      <c r="P247" s="306"/>
      <c r="Q247" s="306"/>
      <c r="R247" s="306"/>
      <c r="S247" s="306"/>
      <c r="T247" s="259" t="s">
        <v>167</v>
      </c>
      <c r="U247" s="259"/>
      <c r="V247" s="259"/>
      <c r="W247" s="24"/>
      <c r="X247" s="24" t="s">
        <v>19</v>
      </c>
      <c r="Y247" s="307"/>
      <c r="Z247" s="307"/>
      <c r="AA247" s="307"/>
      <c r="AB247" s="307"/>
      <c r="AC247" s="307"/>
      <c r="AD247" s="307"/>
      <c r="AE247" s="307"/>
      <c r="AF247" s="307"/>
      <c r="AG247" s="307"/>
      <c r="AH247" s="307"/>
      <c r="AI247" s="307"/>
      <c r="AJ247" s="307"/>
      <c r="AK247" s="307"/>
      <c r="AL247" s="307"/>
      <c r="AM247" s="307"/>
      <c r="AN247" s="24" t="s">
        <v>89</v>
      </c>
      <c r="AO247" s="24"/>
      <c r="AP247" s="307"/>
      <c r="AQ247" s="307"/>
      <c r="AR247" s="307"/>
      <c r="AS247" s="307"/>
      <c r="AT247" s="307"/>
      <c r="AU247" s="307"/>
      <c r="AV247" s="307"/>
      <c r="AW247" s="307"/>
      <c r="AX247" s="307"/>
      <c r="AY247" s="307"/>
      <c r="AZ247" s="307"/>
      <c r="BA247" s="307"/>
      <c r="BB247" s="307"/>
      <c r="BC247" s="307"/>
      <c r="BD247" s="307"/>
      <c r="BE247" s="24" t="s">
        <v>89</v>
      </c>
      <c r="BF247" s="24"/>
      <c r="BG247" s="308">
        <f t="shared" si="1"/>
        <v>0</v>
      </c>
      <c r="BH247" s="308"/>
      <c r="BI247" s="308"/>
      <c r="BJ247" s="308"/>
      <c r="BK247" s="308"/>
      <c r="BL247" s="308"/>
      <c r="BM247" s="308"/>
      <c r="BN247" s="308"/>
      <c r="BO247" s="308"/>
      <c r="BP247" s="308"/>
      <c r="BQ247" s="308"/>
      <c r="BR247" s="308"/>
      <c r="BS247" s="308"/>
      <c r="BT247" s="308"/>
      <c r="BU247" s="308"/>
      <c r="BV247" s="66"/>
      <c r="BW247" s="62" t="s">
        <v>60</v>
      </c>
      <c r="BX247" s="62"/>
      <c r="BY247" s="62"/>
      <c r="BZ247" s="62"/>
      <c r="CA247" s="62"/>
      <c r="CB247" s="24"/>
      <c r="CC247" s="159" t="s">
        <v>971</v>
      </c>
      <c r="CE247" s="179"/>
      <c r="CJ247" s="140"/>
    </row>
    <row r="248" spans="2:88" s="1" customFormat="1" ht="17.100000000000001" customHeight="1">
      <c r="B248" s="305"/>
      <c r="C248" s="24"/>
      <c r="D248" s="24"/>
      <c r="E248" s="24"/>
      <c r="F248" s="24"/>
      <c r="G248" s="24"/>
      <c r="H248" s="24"/>
      <c r="I248" s="24"/>
      <c r="J248" s="24"/>
      <c r="K248" s="24"/>
      <c r="L248" s="24"/>
      <c r="M248" s="24"/>
      <c r="N248" s="24" t="s">
        <v>19</v>
      </c>
      <c r="O248" s="24"/>
      <c r="P248" s="306"/>
      <c r="Q248" s="306"/>
      <c r="R248" s="306"/>
      <c r="S248" s="306"/>
      <c r="T248" s="259" t="s">
        <v>167</v>
      </c>
      <c r="U248" s="259"/>
      <c r="V248" s="259"/>
      <c r="W248" s="24"/>
      <c r="X248" s="24" t="s">
        <v>19</v>
      </c>
      <c r="Y248" s="307"/>
      <c r="Z248" s="307"/>
      <c r="AA248" s="307"/>
      <c r="AB248" s="307"/>
      <c r="AC248" s="307"/>
      <c r="AD248" s="307"/>
      <c r="AE248" s="307"/>
      <c r="AF248" s="307"/>
      <c r="AG248" s="307"/>
      <c r="AH248" s="307"/>
      <c r="AI248" s="307"/>
      <c r="AJ248" s="307"/>
      <c r="AK248" s="307"/>
      <c r="AL248" s="307"/>
      <c r="AM248" s="307"/>
      <c r="AN248" s="24" t="s">
        <v>89</v>
      </c>
      <c r="AO248" s="24"/>
      <c r="AP248" s="307"/>
      <c r="AQ248" s="307"/>
      <c r="AR248" s="307"/>
      <c r="AS248" s="307"/>
      <c r="AT248" s="307"/>
      <c r="AU248" s="307"/>
      <c r="AV248" s="307"/>
      <c r="AW248" s="307"/>
      <c r="AX248" s="307"/>
      <c r="AY248" s="307"/>
      <c r="AZ248" s="307"/>
      <c r="BA248" s="307"/>
      <c r="BB248" s="307"/>
      <c r="BC248" s="307"/>
      <c r="BD248" s="307"/>
      <c r="BE248" s="24" t="s">
        <v>89</v>
      </c>
      <c r="BF248" s="24"/>
      <c r="BG248" s="308">
        <f t="shared" si="1"/>
        <v>0</v>
      </c>
      <c r="BH248" s="308"/>
      <c r="BI248" s="308"/>
      <c r="BJ248" s="308"/>
      <c r="BK248" s="308"/>
      <c r="BL248" s="308"/>
      <c r="BM248" s="308"/>
      <c r="BN248" s="308"/>
      <c r="BO248" s="308"/>
      <c r="BP248" s="308"/>
      <c r="BQ248" s="308"/>
      <c r="BR248" s="308"/>
      <c r="BS248" s="308"/>
      <c r="BT248" s="308"/>
      <c r="BU248" s="308"/>
      <c r="BV248" s="66"/>
      <c r="BW248" s="62" t="s">
        <v>60</v>
      </c>
      <c r="BX248" s="62"/>
      <c r="BY248" s="62"/>
      <c r="BZ248" s="62"/>
      <c r="CA248" s="62"/>
      <c r="CB248" s="24"/>
      <c r="CE248" s="179"/>
      <c r="CJ248" s="140"/>
    </row>
    <row r="249" spans="2:88" s="1" customFormat="1" ht="17.100000000000001" customHeight="1">
      <c r="B249" s="305"/>
      <c r="C249" s="24"/>
      <c r="D249" s="24"/>
      <c r="E249" s="24"/>
      <c r="F249" s="24"/>
      <c r="G249" s="24"/>
      <c r="H249" s="24"/>
      <c r="I249" s="24"/>
      <c r="J249" s="24"/>
      <c r="K249" s="24"/>
      <c r="L249" s="24"/>
      <c r="M249" s="24"/>
      <c r="N249" s="24" t="s">
        <v>19</v>
      </c>
      <c r="O249" s="24"/>
      <c r="P249" s="306"/>
      <c r="Q249" s="306"/>
      <c r="R249" s="306"/>
      <c r="S249" s="306"/>
      <c r="T249" s="259" t="s">
        <v>167</v>
      </c>
      <c r="U249" s="259"/>
      <c r="V249" s="259"/>
      <c r="W249" s="24"/>
      <c r="X249" s="24" t="s">
        <v>19</v>
      </c>
      <c r="Y249" s="307"/>
      <c r="Z249" s="307"/>
      <c r="AA249" s="307"/>
      <c r="AB249" s="307"/>
      <c r="AC249" s="307"/>
      <c r="AD249" s="307"/>
      <c r="AE249" s="307"/>
      <c r="AF249" s="307"/>
      <c r="AG249" s="307"/>
      <c r="AH249" s="307"/>
      <c r="AI249" s="307"/>
      <c r="AJ249" s="307"/>
      <c r="AK249" s="307"/>
      <c r="AL249" s="307"/>
      <c r="AM249" s="307"/>
      <c r="AN249" s="24" t="s">
        <v>89</v>
      </c>
      <c r="AO249" s="24"/>
      <c r="AP249" s="307"/>
      <c r="AQ249" s="307"/>
      <c r="AR249" s="307"/>
      <c r="AS249" s="307"/>
      <c r="AT249" s="307"/>
      <c r="AU249" s="307"/>
      <c r="AV249" s="307"/>
      <c r="AW249" s="307"/>
      <c r="AX249" s="307"/>
      <c r="AY249" s="307"/>
      <c r="AZ249" s="307"/>
      <c r="BA249" s="307"/>
      <c r="BB249" s="307"/>
      <c r="BC249" s="307"/>
      <c r="BD249" s="307"/>
      <c r="BE249" s="24" t="s">
        <v>89</v>
      </c>
      <c r="BF249" s="24"/>
      <c r="BG249" s="308">
        <f t="shared" si="1"/>
        <v>0</v>
      </c>
      <c r="BH249" s="308"/>
      <c r="BI249" s="308"/>
      <c r="BJ249" s="308"/>
      <c r="BK249" s="308"/>
      <c r="BL249" s="308"/>
      <c r="BM249" s="308"/>
      <c r="BN249" s="308"/>
      <c r="BO249" s="308"/>
      <c r="BP249" s="308"/>
      <c r="BQ249" s="308"/>
      <c r="BR249" s="308"/>
      <c r="BS249" s="308"/>
      <c r="BT249" s="308"/>
      <c r="BU249" s="308"/>
      <c r="BV249" s="66"/>
      <c r="BW249" s="62" t="s">
        <v>60</v>
      </c>
      <c r="BX249" s="62"/>
      <c r="BY249" s="62"/>
      <c r="BZ249" s="62"/>
      <c r="CA249" s="62"/>
      <c r="CB249" s="24"/>
      <c r="CE249" s="179"/>
      <c r="CJ249" s="140"/>
    </row>
    <row r="250" spans="2:88" s="1" customFormat="1" ht="17.100000000000001" customHeight="1">
      <c r="B250" s="305"/>
      <c r="C250" s="24"/>
      <c r="D250" s="24"/>
      <c r="E250" s="24"/>
      <c r="F250" s="24"/>
      <c r="G250" s="24"/>
      <c r="H250" s="24"/>
      <c r="I250" s="24"/>
      <c r="J250" s="24"/>
      <c r="K250" s="24"/>
      <c r="L250" s="24"/>
      <c r="M250" s="24"/>
      <c r="N250" s="24" t="s">
        <v>19</v>
      </c>
      <c r="O250" s="24"/>
      <c r="P250" s="306"/>
      <c r="Q250" s="306"/>
      <c r="R250" s="306"/>
      <c r="S250" s="306"/>
      <c r="T250" s="259" t="s">
        <v>167</v>
      </c>
      <c r="U250" s="259"/>
      <c r="V250" s="259"/>
      <c r="W250" s="24"/>
      <c r="X250" s="24" t="s">
        <v>19</v>
      </c>
      <c r="Y250" s="307"/>
      <c r="Z250" s="307"/>
      <c r="AA250" s="307"/>
      <c r="AB250" s="307"/>
      <c r="AC250" s="307"/>
      <c r="AD250" s="307"/>
      <c r="AE250" s="307"/>
      <c r="AF250" s="307"/>
      <c r="AG250" s="307"/>
      <c r="AH250" s="307"/>
      <c r="AI250" s="307"/>
      <c r="AJ250" s="307"/>
      <c r="AK250" s="307"/>
      <c r="AL250" s="307"/>
      <c r="AM250" s="307"/>
      <c r="AN250" s="24" t="s">
        <v>89</v>
      </c>
      <c r="AO250" s="24"/>
      <c r="AP250" s="307"/>
      <c r="AQ250" s="307"/>
      <c r="AR250" s="307"/>
      <c r="AS250" s="307"/>
      <c r="AT250" s="307"/>
      <c r="AU250" s="307"/>
      <c r="AV250" s="307"/>
      <c r="AW250" s="307"/>
      <c r="AX250" s="307"/>
      <c r="AY250" s="307"/>
      <c r="AZ250" s="307"/>
      <c r="BA250" s="307"/>
      <c r="BB250" s="307"/>
      <c r="BC250" s="307"/>
      <c r="BD250" s="307"/>
      <c r="BE250" s="24" t="s">
        <v>89</v>
      </c>
      <c r="BF250" s="24"/>
      <c r="BG250" s="308">
        <f t="shared" si="1"/>
        <v>0</v>
      </c>
      <c r="BH250" s="308"/>
      <c r="BI250" s="308"/>
      <c r="BJ250" s="308"/>
      <c r="BK250" s="308"/>
      <c r="BL250" s="308"/>
      <c r="BM250" s="308"/>
      <c r="BN250" s="308"/>
      <c r="BO250" s="308"/>
      <c r="BP250" s="308"/>
      <c r="BQ250" s="308"/>
      <c r="BR250" s="308"/>
      <c r="BS250" s="308"/>
      <c r="BT250" s="308"/>
      <c r="BU250" s="308"/>
      <c r="BV250" s="66"/>
      <c r="BW250" s="62" t="s">
        <v>60</v>
      </c>
      <c r="BX250" s="62"/>
      <c r="BY250" s="62"/>
      <c r="BZ250" s="62"/>
      <c r="CA250" s="62"/>
      <c r="CB250" s="24"/>
      <c r="CE250" s="179"/>
      <c r="CJ250" s="140"/>
    </row>
    <row r="251" spans="2:88" s="1" customFormat="1" ht="17.100000000000001" customHeight="1">
      <c r="B251" s="305"/>
      <c r="C251" s="24"/>
      <c r="D251" s="24"/>
      <c r="E251" s="24"/>
      <c r="F251" s="24"/>
      <c r="G251" s="24"/>
      <c r="H251" s="24"/>
      <c r="I251" s="24"/>
      <c r="J251" s="24"/>
      <c r="K251" s="24"/>
      <c r="L251" s="24"/>
      <c r="M251" s="24"/>
      <c r="N251" s="24" t="s">
        <v>19</v>
      </c>
      <c r="O251" s="24"/>
      <c r="P251" s="306"/>
      <c r="Q251" s="306"/>
      <c r="R251" s="306"/>
      <c r="S251" s="306"/>
      <c r="T251" s="259" t="s">
        <v>167</v>
      </c>
      <c r="U251" s="259"/>
      <c r="V251" s="259"/>
      <c r="W251" s="24"/>
      <c r="X251" s="24" t="s">
        <v>19</v>
      </c>
      <c r="Y251" s="307"/>
      <c r="Z251" s="307"/>
      <c r="AA251" s="307"/>
      <c r="AB251" s="307"/>
      <c r="AC251" s="307"/>
      <c r="AD251" s="307"/>
      <c r="AE251" s="307"/>
      <c r="AF251" s="307"/>
      <c r="AG251" s="307"/>
      <c r="AH251" s="307"/>
      <c r="AI251" s="307"/>
      <c r="AJ251" s="307"/>
      <c r="AK251" s="307"/>
      <c r="AL251" s="307"/>
      <c r="AM251" s="307"/>
      <c r="AN251" s="24" t="s">
        <v>89</v>
      </c>
      <c r="AO251" s="24"/>
      <c r="AP251" s="307"/>
      <c r="AQ251" s="307"/>
      <c r="AR251" s="307"/>
      <c r="AS251" s="307"/>
      <c r="AT251" s="307"/>
      <c r="AU251" s="307"/>
      <c r="AV251" s="307"/>
      <c r="AW251" s="307"/>
      <c r="AX251" s="307"/>
      <c r="AY251" s="307"/>
      <c r="AZ251" s="307"/>
      <c r="BA251" s="307"/>
      <c r="BB251" s="307"/>
      <c r="BC251" s="307"/>
      <c r="BD251" s="307"/>
      <c r="BE251" s="24" t="s">
        <v>89</v>
      </c>
      <c r="BF251" s="24"/>
      <c r="BG251" s="308">
        <f t="shared" si="1"/>
        <v>0</v>
      </c>
      <c r="BH251" s="308"/>
      <c r="BI251" s="308"/>
      <c r="BJ251" s="308"/>
      <c r="BK251" s="308"/>
      <c r="BL251" s="308"/>
      <c r="BM251" s="308"/>
      <c r="BN251" s="308"/>
      <c r="BO251" s="308"/>
      <c r="BP251" s="308"/>
      <c r="BQ251" s="308"/>
      <c r="BR251" s="308"/>
      <c r="BS251" s="308"/>
      <c r="BT251" s="308"/>
      <c r="BU251" s="308"/>
      <c r="BV251" s="66"/>
      <c r="BW251" s="62" t="s">
        <v>60</v>
      </c>
      <c r="BX251" s="62"/>
      <c r="BY251" s="62"/>
      <c r="BZ251" s="62"/>
      <c r="CA251" s="62"/>
      <c r="CB251" s="24"/>
      <c r="CC251" s="1" t="s">
        <v>1145</v>
      </c>
      <c r="CE251" s="179"/>
      <c r="CJ251" s="140"/>
    </row>
    <row r="252" spans="2:88" s="1" customFormat="1" ht="17.100000000000001" customHeight="1">
      <c r="B252" s="305"/>
      <c r="C252" s="24"/>
      <c r="D252" s="24"/>
      <c r="E252" s="24"/>
      <c r="F252" s="260" t="s">
        <v>168</v>
      </c>
      <c r="G252" s="260"/>
      <c r="H252" s="260"/>
      <c r="I252" s="260"/>
      <c r="J252" s="260"/>
      <c r="K252" s="260"/>
      <c r="L252" s="260"/>
      <c r="M252" s="260"/>
      <c r="N252" s="24"/>
      <c r="O252" s="24"/>
      <c r="P252" s="24"/>
      <c r="Q252" s="24"/>
      <c r="R252" s="24"/>
      <c r="S252" s="24"/>
      <c r="T252" s="24"/>
      <c r="U252" s="24"/>
      <c r="V252" s="24"/>
      <c r="W252" s="24"/>
      <c r="X252" s="24" t="s">
        <v>19</v>
      </c>
      <c r="Y252" s="308">
        <f>SUM(Y243:AM251)</f>
        <v>0</v>
      </c>
      <c r="Z252" s="308"/>
      <c r="AA252" s="308"/>
      <c r="AB252" s="308"/>
      <c r="AC252" s="308"/>
      <c r="AD252" s="308"/>
      <c r="AE252" s="308"/>
      <c r="AF252" s="308"/>
      <c r="AG252" s="308"/>
      <c r="AH252" s="308"/>
      <c r="AI252" s="308"/>
      <c r="AJ252" s="308"/>
      <c r="AK252" s="308"/>
      <c r="AL252" s="308"/>
      <c r="AM252" s="308"/>
      <c r="AN252" s="24" t="s">
        <v>89</v>
      </c>
      <c r="AO252" s="24"/>
      <c r="AP252" s="308">
        <f>SUM(AP243:BD251)</f>
        <v>0</v>
      </c>
      <c r="AQ252" s="308"/>
      <c r="AR252" s="308"/>
      <c r="AS252" s="308"/>
      <c r="AT252" s="308"/>
      <c r="AU252" s="308"/>
      <c r="AV252" s="308"/>
      <c r="AW252" s="308"/>
      <c r="AX252" s="308"/>
      <c r="AY252" s="308"/>
      <c r="AZ252" s="308"/>
      <c r="BA252" s="308"/>
      <c r="BB252" s="308"/>
      <c r="BC252" s="308"/>
      <c r="BD252" s="308"/>
      <c r="BE252" s="24" t="s">
        <v>89</v>
      </c>
      <c r="BF252" s="24"/>
      <c r="BG252" s="308">
        <f>Y252+AP252</f>
        <v>0</v>
      </c>
      <c r="BH252" s="308"/>
      <c r="BI252" s="308"/>
      <c r="BJ252" s="308"/>
      <c r="BK252" s="308"/>
      <c r="BL252" s="308"/>
      <c r="BM252" s="308"/>
      <c r="BN252" s="308"/>
      <c r="BO252" s="308"/>
      <c r="BP252" s="308"/>
      <c r="BQ252" s="308"/>
      <c r="BR252" s="308"/>
      <c r="BS252" s="308"/>
      <c r="BT252" s="308"/>
      <c r="BU252" s="308"/>
      <c r="BV252" s="66"/>
      <c r="BW252" s="62" t="s">
        <v>60</v>
      </c>
      <c r="BX252" s="62"/>
      <c r="BY252" s="62"/>
      <c r="BZ252" s="62"/>
      <c r="CA252" s="62"/>
      <c r="CB252" s="25"/>
      <c r="CE252" s="179"/>
      <c r="CJ252" s="140"/>
    </row>
    <row r="253" spans="2:88" s="2" customFormat="1" ht="3.95" customHeight="1">
      <c r="B253" s="305"/>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9"/>
      <c r="CJ253" s="58"/>
    </row>
    <row r="254" spans="2:88" s="2" customFormat="1" ht="5.0999999999999996" customHeight="1">
      <c r="B254" s="305"/>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9"/>
      <c r="CJ254" s="58"/>
    </row>
    <row r="255" spans="2:88" s="1" customFormat="1" ht="17.100000000000001" customHeight="1">
      <c r="B255" s="305"/>
      <c r="C255" s="24"/>
      <c r="D255" s="24" t="s">
        <v>648</v>
      </c>
      <c r="E255" s="24"/>
      <c r="F255" s="24"/>
      <c r="G255" s="24"/>
      <c r="H255" s="24"/>
      <c r="I255" s="24"/>
      <c r="J255" s="24"/>
      <c r="K255" s="24"/>
      <c r="L255" s="24"/>
      <c r="M255" s="24"/>
      <c r="N255" s="24"/>
      <c r="O255" s="24"/>
      <c r="P255" s="24"/>
      <c r="Q255" s="24"/>
      <c r="R255" s="24"/>
      <c r="S255" s="24"/>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1" t="s">
        <v>1149</v>
      </c>
      <c r="CE255" s="179"/>
      <c r="CJ255" s="140"/>
    </row>
    <row r="256" spans="2:88" s="2" customFormat="1" ht="3.95" customHeight="1">
      <c r="B256" s="305"/>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9"/>
      <c r="CJ256" s="58"/>
    </row>
    <row r="257" spans="2:88" s="2" customFormat="1" ht="5.0999999999999996" customHeight="1">
      <c r="B257" s="305"/>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9"/>
      <c r="CJ257" s="58"/>
    </row>
    <row r="258" spans="2:88" s="1" customFormat="1" ht="17.100000000000001" customHeight="1">
      <c r="B258" s="305"/>
      <c r="C258" s="24"/>
      <c r="D258" s="24" t="s">
        <v>649</v>
      </c>
      <c r="E258" s="24"/>
      <c r="F258" s="24"/>
      <c r="G258" s="24"/>
      <c r="H258" s="24"/>
      <c r="I258" s="24"/>
      <c r="J258" s="24"/>
      <c r="K258" s="24"/>
      <c r="L258" s="24"/>
      <c r="M258" s="24"/>
      <c r="N258" s="24"/>
      <c r="O258" s="24"/>
      <c r="P258" s="24"/>
      <c r="Q258" s="24"/>
      <c r="R258" s="24"/>
      <c r="S258" s="24"/>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1" t="s">
        <v>1150</v>
      </c>
      <c r="CE258" s="179"/>
      <c r="CJ258" s="140"/>
    </row>
    <row r="259" spans="2:88" s="2" customFormat="1" ht="3.95" customHeight="1">
      <c r="B259" s="305"/>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9"/>
      <c r="CJ259" s="58"/>
    </row>
    <row r="260" spans="2:88" s="2" customFormat="1" ht="5.0999999999999996" customHeight="1">
      <c r="B260" s="305"/>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9"/>
      <c r="CJ260" s="58"/>
    </row>
    <row r="261" spans="2:88" s="1" customFormat="1" ht="17.100000000000001" customHeight="1">
      <c r="B261" s="305"/>
      <c r="C261" s="24"/>
      <c r="D261" s="24" t="s">
        <v>650</v>
      </c>
      <c r="E261" s="24"/>
      <c r="F261" s="24"/>
      <c r="G261" s="24"/>
      <c r="H261" s="24"/>
      <c r="I261" s="24"/>
      <c r="J261" s="24"/>
      <c r="K261" s="24"/>
      <c r="L261" s="24"/>
      <c r="M261" s="24"/>
      <c r="N261" s="24"/>
      <c r="O261" s="24"/>
      <c r="P261" s="24"/>
      <c r="Q261" s="24"/>
      <c r="R261" s="24"/>
      <c r="S261" s="24"/>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1" t="s">
        <v>1151</v>
      </c>
      <c r="CE261" s="179"/>
      <c r="CJ261" s="140"/>
    </row>
    <row r="262" spans="2:88" s="2" customFormat="1" ht="3.95" customHeight="1">
      <c r="B262" s="305"/>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9"/>
      <c r="CJ262" s="58"/>
    </row>
    <row r="263" spans="2:88" s="2" customFormat="1" ht="5.0999999999999996" customHeight="1">
      <c r="B263" s="305"/>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9"/>
      <c r="CJ263" s="58"/>
    </row>
    <row r="264" spans="2:88" s="1" customFormat="1" ht="17.100000000000001" customHeight="1">
      <c r="B264" s="305"/>
      <c r="C264" s="24"/>
      <c r="D264" s="24" t="s">
        <v>651</v>
      </c>
      <c r="E264" s="24"/>
      <c r="F264" s="24"/>
      <c r="G264" s="24"/>
      <c r="H264" s="24"/>
      <c r="I264" s="24"/>
      <c r="J264" s="24"/>
      <c r="K264" s="24"/>
      <c r="L264" s="24"/>
      <c r="M264" s="24"/>
      <c r="N264" s="24"/>
      <c r="O264" s="24"/>
      <c r="P264" s="24"/>
      <c r="Q264" s="24"/>
      <c r="R264" s="24"/>
      <c r="S264" s="24"/>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1" t="s">
        <v>857</v>
      </c>
      <c r="CE264" s="179"/>
      <c r="CJ264" s="140"/>
    </row>
    <row r="265" spans="2:88" s="2" customFormat="1" ht="3.95" customHeight="1">
      <c r="B265" s="305"/>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9"/>
      <c r="CJ265" s="58"/>
    </row>
    <row r="266" spans="2:88" s="2" customFormat="1" ht="5.0999999999999996" customHeight="1">
      <c r="B266" s="305"/>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9"/>
      <c r="CJ266" s="58"/>
    </row>
    <row r="267" spans="2:88" s="1" customFormat="1" ht="17.100000000000001" customHeight="1">
      <c r="B267" s="305"/>
      <c r="C267" s="24"/>
      <c r="D267" s="24" t="s">
        <v>652</v>
      </c>
      <c r="E267" s="24"/>
      <c r="F267" s="24"/>
      <c r="G267" s="24"/>
      <c r="H267" s="24"/>
      <c r="I267" s="24"/>
      <c r="J267" s="24"/>
      <c r="K267" s="24"/>
      <c r="L267" s="24"/>
      <c r="M267" s="24"/>
      <c r="N267" s="24"/>
      <c r="O267" s="24"/>
      <c r="P267" s="24"/>
      <c r="Q267" s="24"/>
      <c r="R267" s="24"/>
      <c r="S267" s="24"/>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1" t="s">
        <v>856</v>
      </c>
      <c r="CE267" s="179"/>
      <c r="CJ267" s="140"/>
    </row>
    <row r="268" spans="2:88" s="2" customFormat="1" ht="3.95" customHeight="1">
      <c r="B268" s="305"/>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9"/>
      <c r="CJ268" s="58"/>
    </row>
    <row r="269" spans="2:88" s="2" customFormat="1" ht="5.0999999999999996" customHeight="1">
      <c r="B269" s="305"/>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9"/>
      <c r="CJ269" s="58"/>
    </row>
    <row r="270" spans="2:88" s="1" customFormat="1" ht="17.100000000000001" customHeight="1">
      <c r="B270" s="305"/>
      <c r="C270" s="24"/>
      <c r="D270" s="260" t="s">
        <v>653</v>
      </c>
      <c r="E270" s="260"/>
      <c r="F270" s="260"/>
      <c r="G270" s="260"/>
      <c r="H270" s="260"/>
      <c r="I270" s="260"/>
      <c r="J270" s="260"/>
      <c r="K270" s="260"/>
      <c r="L270" s="260"/>
      <c r="M270" s="260"/>
      <c r="N270" s="260"/>
      <c r="O270" s="260"/>
      <c r="P270" s="260"/>
      <c r="Q270" s="260"/>
      <c r="R270" s="260"/>
      <c r="S270" s="260"/>
      <c r="T270" s="260"/>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E270" s="179"/>
      <c r="CJ270" s="140"/>
    </row>
    <row r="271" spans="2:88" s="1" customFormat="1" ht="17.100000000000001" customHeight="1">
      <c r="B271" s="195" t="s">
        <v>1018</v>
      </c>
      <c r="C271" s="24"/>
      <c r="D271" s="65"/>
      <c r="E271" s="65"/>
      <c r="F271" s="65"/>
      <c r="G271" s="65"/>
      <c r="H271" s="65"/>
      <c r="I271" s="65"/>
      <c r="J271" s="65"/>
      <c r="K271" s="65"/>
      <c r="L271" s="65"/>
      <c r="M271" s="65"/>
      <c r="N271" s="65"/>
      <c r="O271" s="65"/>
      <c r="P271" s="65"/>
      <c r="Q271" s="65"/>
      <c r="R271" s="65"/>
      <c r="S271" s="65"/>
      <c r="T271" s="65"/>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174" t="s">
        <v>1018</v>
      </c>
      <c r="CJ271" s="140"/>
    </row>
    <row r="272" spans="2:88" s="1" customFormat="1" ht="17.100000000000001" customHeight="1" thickBot="1">
      <c r="B272" s="196" t="s">
        <v>1015</v>
      </c>
      <c r="C272" s="24"/>
      <c r="D272" s="24"/>
      <c r="E272" s="24"/>
      <c r="F272" s="24"/>
      <c r="G272" s="24"/>
      <c r="H272" s="24"/>
      <c r="I272" s="24"/>
      <c r="J272" s="24"/>
      <c r="K272" s="24"/>
      <c r="L272" s="24"/>
      <c r="M272" s="24"/>
      <c r="N272" s="24"/>
      <c r="O272" s="24"/>
      <c r="P272" s="24"/>
      <c r="Q272" s="24"/>
      <c r="R272" s="24"/>
      <c r="S272" s="24"/>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176" t="s">
        <v>1015</v>
      </c>
      <c r="CD272" s="182"/>
      <c r="CE272" s="182"/>
      <c r="CF272" s="182"/>
      <c r="CG272" s="182"/>
      <c r="CH272" s="182"/>
      <c r="CJ272" s="140"/>
    </row>
    <row r="273" spans="2:88" s="1" customFormat="1" ht="17.100000000000001" customHeight="1">
      <c r="B273" s="197" t="s">
        <v>1016</v>
      </c>
      <c r="C273" s="76"/>
      <c r="D273" s="76" t="s">
        <v>654</v>
      </c>
      <c r="E273" s="76"/>
      <c r="F273" s="76"/>
      <c r="G273" s="76"/>
      <c r="H273" s="76"/>
      <c r="I273" s="76"/>
      <c r="J273" s="76"/>
      <c r="K273" s="76"/>
      <c r="L273" s="76"/>
      <c r="M273" s="76"/>
      <c r="N273" s="76"/>
      <c r="O273" s="76"/>
      <c r="P273" s="76"/>
      <c r="Q273" s="76"/>
      <c r="R273" s="76"/>
      <c r="S273" s="76"/>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177" t="s">
        <v>1016</v>
      </c>
      <c r="CD273" s="175"/>
      <c r="CE273" s="175"/>
      <c r="CF273" s="175"/>
      <c r="CJ273" s="140"/>
    </row>
    <row r="274" spans="2:88" s="1" customFormat="1" ht="17.100000000000001" customHeight="1">
      <c r="B274" s="305" t="s">
        <v>1055</v>
      </c>
      <c r="C274" s="24"/>
      <c r="D274" s="24"/>
      <c r="E274" s="233" t="s">
        <v>799</v>
      </c>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118" t="s">
        <v>1152</v>
      </c>
      <c r="CD274" s="175"/>
      <c r="CE274" s="179"/>
      <c r="CF274" s="175"/>
      <c r="CJ274" s="140"/>
    </row>
    <row r="275" spans="2:88" s="1" customFormat="1" ht="17.100000000000001" customHeight="1">
      <c r="B275" s="305"/>
      <c r="C275" s="24"/>
      <c r="D275" s="24"/>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
      <c r="CE275" s="179"/>
      <c r="CJ275" s="140"/>
    </row>
    <row r="276" spans="2:88" s="1" customFormat="1" ht="17.100000000000001" customHeight="1">
      <c r="B276" s="305"/>
      <c r="C276" s="24"/>
      <c r="D276" s="24"/>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E276" s="179"/>
      <c r="CJ276" s="140"/>
    </row>
    <row r="277" spans="2:88" s="1" customFormat="1" ht="17.100000000000001" customHeight="1">
      <c r="B277" s="305"/>
      <c r="C277" s="24"/>
      <c r="D277" s="24"/>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E277" s="179"/>
      <c r="CJ277" s="140"/>
    </row>
    <row r="278" spans="2:88" s="1" customFormat="1" ht="17.100000000000001" customHeight="1">
      <c r="B278" s="305"/>
      <c r="C278" s="28"/>
      <c r="D278" s="28"/>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c r="AA278" s="302"/>
      <c r="AB278" s="302"/>
      <c r="AC278" s="302"/>
      <c r="AD278" s="302"/>
      <c r="AE278" s="302"/>
      <c r="AF278" s="302"/>
      <c r="AG278" s="302"/>
      <c r="AH278" s="302"/>
      <c r="AI278" s="302"/>
      <c r="AJ278" s="302"/>
      <c r="AK278" s="302"/>
      <c r="AL278" s="302"/>
      <c r="AM278" s="302"/>
      <c r="AN278" s="302"/>
      <c r="AO278" s="302"/>
      <c r="AP278" s="302"/>
      <c r="AQ278" s="302"/>
      <c r="AR278" s="302"/>
      <c r="AS278" s="302"/>
      <c r="AT278" s="302"/>
      <c r="AU278" s="302"/>
      <c r="AV278" s="302"/>
      <c r="AW278" s="302"/>
      <c r="AX278" s="302"/>
      <c r="AY278" s="302"/>
      <c r="AZ278" s="302"/>
      <c r="BA278" s="302"/>
      <c r="BB278" s="302"/>
      <c r="BC278" s="302"/>
      <c r="BD278" s="302"/>
      <c r="BE278" s="302"/>
      <c r="BF278" s="302"/>
      <c r="BG278" s="302"/>
      <c r="BH278" s="302"/>
      <c r="BI278" s="302"/>
      <c r="BJ278" s="302"/>
      <c r="BK278" s="302"/>
      <c r="BL278" s="302"/>
      <c r="BM278" s="302"/>
      <c r="BN278" s="302"/>
      <c r="BO278" s="302"/>
      <c r="BP278" s="302"/>
      <c r="BQ278" s="302"/>
      <c r="BR278" s="302"/>
      <c r="BS278" s="302"/>
      <c r="BT278" s="302"/>
      <c r="BU278" s="302"/>
      <c r="BV278" s="302"/>
      <c r="BW278" s="302"/>
      <c r="BX278" s="302"/>
      <c r="BY278" s="302"/>
      <c r="BZ278" s="302"/>
      <c r="CA278" s="302"/>
      <c r="CB278" s="302"/>
      <c r="CE278" s="179"/>
      <c r="CJ278" s="140"/>
    </row>
    <row r="279" spans="2:88" s="1" customFormat="1" ht="17.100000000000001" customHeight="1">
      <c r="B279" s="305"/>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9"/>
      <c r="CJ279" s="140"/>
    </row>
    <row r="280" spans="2:88" s="1" customFormat="1" ht="3.95" customHeight="1">
      <c r="B280" s="305"/>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9"/>
      <c r="CJ280" s="140"/>
    </row>
    <row r="281" spans="2:88" s="1" customFormat="1" ht="17.100000000000001" customHeight="1">
      <c r="B281" s="305"/>
      <c r="C281" s="24"/>
      <c r="D281" s="24"/>
      <c r="E281" s="24"/>
      <c r="F281" s="24"/>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303"/>
      <c r="AE281" s="303"/>
      <c r="AF281" s="303"/>
      <c r="AG281" s="303"/>
      <c r="AH281" s="303"/>
      <c r="AI281" s="303"/>
      <c r="AJ281" s="303"/>
      <c r="AK281" s="303"/>
      <c r="AL281" s="303"/>
      <c r="AM281" s="303"/>
      <c r="AN281" s="303"/>
      <c r="AO281" s="303"/>
      <c r="AP281" s="303"/>
      <c r="AQ281" s="303"/>
      <c r="AR281" s="303"/>
      <c r="AS281" s="303"/>
      <c r="AT281" s="303"/>
      <c r="AU281" s="303"/>
      <c r="AV281" s="303"/>
      <c r="AW281" s="303"/>
      <c r="AX281" s="303"/>
      <c r="AY281" s="303"/>
      <c r="AZ281" s="303"/>
      <c r="BA281" s="303"/>
      <c r="BB281" s="303"/>
      <c r="BC281" s="303"/>
      <c r="BD281" s="303"/>
      <c r="BE281" s="303"/>
      <c r="BF281" s="303"/>
      <c r="BG281" s="303"/>
      <c r="BH281" s="303"/>
      <c r="BI281" s="303"/>
      <c r="BJ281" s="303"/>
      <c r="BK281" s="303"/>
      <c r="BL281" s="303"/>
      <c r="BM281" s="303"/>
      <c r="BN281" s="303"/>
      <c r="BO281" s="303"/>
      <c r="BP281" s="303"/>
      <c r="BQ281" s="303"/>
      <c r="BR281" s="303"/>
      <c r="BS281" s="303"/>
      <c r="BT281" s="303"/>
      <c r="BU281" s="303"/>
      <c r="BV281" s="303"/>
      <c r="BW281" s="303"/>
      <c r="BX281" s="303"/>
      <c r="BY281" s="303"/>
      <c r="BZ281" s="303"/>
      <c r="CA281" s="303"/>
      <c r="CB281" s="25"/>
      <c r="CE281" s="179"/>
      <c r="CJ281" s="140"/>
    </row>
    <row r="282" spans="2:88" s="2" customFormat="1" ht="15.75" customHeight="1">
      <c r="B282" s="305"/>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9"/>
      <c r="CJ282" s="58"/>
    </row>
    <row r="283" spans="2:88" ht="17.100000000000001" customHeight="1">
      <c r="B283" s="305"/>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9"/>
    </row>
    <row r="284" spans="2:88" ht="15" customHeight="1">
      <c r="B284" s="305"/>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9"/>
    </row>
    <row r="285" spans="2:88" ht="15" customHeight="1">
      <c r="B285" s="305"/>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9"/>
    </row>
    <row r="286" spans="2:88" ht="15" customHeight="1">
      <c r="B286" s="305"/>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9"/>
    </row>
    <row r="287" spans="2:88" ht="15" customHeight="1">
      <c r="B287" s="305"/>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9"/>
    </row>
    <row r="288" spans="2:88" ht="15" customHeight="1">
      <c r="B288" s="305"/>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9"/>
    </row>
    <row r="289" spans="2:83" ht="15" customHeight="1">
      <c r="B289" s="305"/>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9"/>
    </row>
    <row r="290" spans="2:83" ht="15" customHeight="1">
      <c r="B290" s="305"/>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9"/>
    </row>
    <row r="291" spans="2:83" ht="15" customHeight="1">
      <c r="B291" s="305"/>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9"/>
    </row>
    <row r="292" spans="2:83" ht="15" customHeight="1">
      <c r="B292" s="305"/>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9"/>
    </row>
    <row r="293" spans="2:83" ht="15" customHeight="1">
      <c r="B293" s="305"/>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9"/>
    </row>
    <row r="294" spans="2:83" ht="15" customHeight="1">
      <c r="B294" s="305"/>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9"/>
    </row>
    <row r="295" spans="2:83" ht="15" customHeight="1">
      <c r="B295" s="305"/>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9"/>
    </row>
    <row r="296" spans="2:83" ht="15" customHeight="1">
      <c r="B296" s="305"/>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9"/>
    </row>
    <row r="297" spans="2:83" ht="15" customHeight="1">
      <c r="B297" s="305"/>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9"/>
    </row>
    <row r="298" spans="2:83" ht="15" customHeight="1">
      <c r="B298" s="305"/>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9"/>
    </row>
    <row r="299" spans="2:83" ht="15" customHeight="1">
      <c r="B299" s="305"/>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9"/>
    </row>
    <row r="300" spans="2:83" ht="15" customHeight="1">
      <c r="B300" s="305"/>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9"/>
    </row>
    <row r="301" spans="2:83" ht="15" customHeight="1">
      <c r="B301" s="305"/>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9"/>
    </row>
    <row r="302" spans="2:83" ht="15" customHeight="1">
      <c r="B302" s="305"/>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9"/>
    </row>
    <row r="303" spans="2:83" ht="15" customHeight="1">
      <c r="B303" s="305"/>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9"/>
    </row>
    <row r="304" spans="2:83" ht="15" customHeight="1">
      <c r="B304" s="305"/>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9"/>
    </row>
    <row r="305" spans="2:83" ht="15" customHeight="1">
      <c r="B305" s="305"/>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9"/>
    </row>
    <row r="306" spans="2:83" ht="15" customHeight="1">
      <c r="B306" s="305"/>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9"/>
    </row>
    <row r="307" spans="2:83" ht="15" customHeight="1">
      <c r="B307" s="305"/>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9"/>
    </row>
    <row r="308" spans="2:83" ht="15" customHeight="1">
      <c r="B308" s="305"/>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9"/>
    </row>
    <row r="309" spans="2:83" ht="15" customHeight="1">
      <c r="B309" s="305"/>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9"/>
    </row>
    <row r="310" spans="2:83" ht="15" customHeight="1">
      <c r="B310" s="305"/>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9"/>
    </row>
    <row r="311" spans="2:83" ht="15" customHeight="1">
      <c r="B311" s="305"/>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9"/>
    </row>
    <row r="312" spans="2:83" ht="15" customHeight="1">
      <c r="B312" s="305"/>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9"/>
    </row>
    <row r="313" spans="2:83" ht="15" customHeight="1">
      <c r="B313" s="305"/>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9"/>
    </row>
    <row r="314" spans="2:83" ht="15" customHeight="1">
      <c r="B314" s="305"/>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9"/>
    </row>
    <row r="315" spans="2:83" ht="15" customHeight="1">
      <c r="B315" s="305"/>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9"/>
    </row>
    <row r="316" spans="2:83" ht="15" customHeight="1">
      <c r="B316" s="305"/>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9"/>
    </row>
    <row r="317" spans="2:83" ht="15" customHeight="1">
      <c r="B317" s="305"/>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9"/>
    </row>
    <row r="318" spans="2:83" ht="15" customHeight="1">
      <c r="B318" s="305"/>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9"/>
    </row>
    <row r="319" spans="2:83" ht="15" customHeight="1">
      <c r="B319" s="305"/>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9"/>
    </row>
    <row r="320" spans="2:83" ht="15" customHeight="1">
      <c r="B320" s="305"/>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9"/>
    </row>
    <row r="321" spans="2:88" ht="15" customHeight="1">
      <c r="B321" s="195" t="s">
        <v>1018</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4" t="s">
        <v>1018</v>
      </c>
      <c r="CD321" s="1"/>
      <c r="CE321" s="1"/>
      <c r="CF321" s="1"/>
      <c r="CG321" s="1"/>
      <c r="CH321" s="1"/>
    </row>
    <row r="322" spans="2:88" ht="15" customHeight="1" thickBot="1">
      <c r="B322" s="196" t="s">
        <v>1015</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6" t="s">
        <v>1015</v>
      </c>
      <c r="CD322" s="182"/>
      <c r="CE322" s="182"/>
      <c r="CF322" s="182"/>
      <c r="CG322" s="182"/>
      <c r="CH322" s="182"/>
    </row>
    <row r="323" spans="2:88" s="2" customFormat="1" ht="15.95" customHeight="1">
      <c r="B323" s="200" t="s">
        <v>1016</v>
      </c>
      <c r="C323" s="259" t="s">
        <v>152</v>
      </c>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59"/>
      <c r="AE323" s="259"/>
      <c r="AF323" s="259"/>
      <c r="AG323" s="259"/>
      <c r="AH323" s="259"/>
      <c r="AI323" s="259"/>
      <c r="AJ323" s="259"/>
      <c r="AK323" s="259"/>
      <c r="AL323" s="259"/>
      <c r="AM323" s="259"/>
      <c r="AN323" s="259"/>
      <c r="AO323" s="259"/>
      <c r="AP323" s="259"/>
      <c r="AQ323" s="259"/>
      <c r="AR323" s="259"/>
      <c r="AS323" s="259"/>
      <c r="AT323" s="259"/>
      <c r="AU323" s="259"/>
      <c r="AV323" s="259"/>
      <c r="AW323" s="259"/>
      <c r="AX323" s="259"/>
      <c r="AY323" s="259"/>
      <c r="AZ323" s="259"/>
      <c r="BA323" s="259"/>
      <c r="BB323" s="259"/>
      <c r="BC323" s="259"/>
      <c r="BD323" s="259"/>
      <c r="BE323" s="259"/>
      <c r="BF323" s="259"/>
      <c r="BG323" s="259"/>
      <c r="BH323" s="259"/>
      <c r="BI323" s="259"/>
      <c r="BJ323" s="259"/>
      <c r="BK323" s="259"/>
      <c r="BL323" s="259"/>
      <c r="BM323" s="259"/>
      <c r="BN323" s="259"/>
      <c r="BO323" s="259"/>
      <c r="BP323" s="259"/>
      <c r="BQ323" s="259"/>
      <c r="BR323" s="259"/>
      <c r="BS323" s="259"/>
      <c r="BT323" s="259"/>
      <c r="BU323" s="259"/>
      <c r="BV323" s="259"/>
      <c r="BW323" s="259"/>
      <c r="BX323" s="259"/>
      <c r="BY323" s="259"/>
      <c r="BZ323" s="259"/>
      <c r="CA323" s="259"/>
      <c r="CB323" s="259"/>
      <c r="CC323" s="197" t="s">
        <v>1016</v>
      </c>
      <c r="CD323" s="175"/>
      <c r="CE323" s="175"/>
      <c r="CF323" s="175"/>
      <c r="CG323" s="1"/>
      <c r="CH323" s="1"/>
      <c r="CJ323" s="58"/>
    </row>
    <row r="324" spans="2:88" s="2" customFormat="1" ht="15.95" customHeight="1">
      <c r="B324" s="305" t="s">
        <v>1056</v>
      </c>
      <c r="C324" s="24"/>
      <c r="D324" s="24" t="s">
        <v>153</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5"/>
      <c r="CD324"/>
      <c r="CE324" s="179"/>
      <c r="CF324"/>
      <c r="CJ324" s="58"/>
    </row>
    <row r="325" spans="2:88" s="2" customFormat="1" ht="3.95" customHeight="1">
      <c r="B325" s="305"/>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9"/>
      <c r="CJ325" s="58"/>
    </row>
    <row r="326" spans="2:88" s="2" customFormat="1" ht="3.95" customHeight="1">
      <c r="B326" s="305"/>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9"/>
      <c r="CJ326" s="58"/>
    </row>
    <row r="327" spans="2:88" s="2" customFormat="1" ht="17.100000000000001" customHeight="1">
      <c r="B327" s="305"/>
      <c r="C327" s="24"/>
      <c r="D327" s="24" t="s">
        <v>154</v>
      </c>
      <c r="E327" s="24"/>
      <c r="F327" s="24"/>
      <c r="G327" s="24"/>
      <c r="H327" s="24"/>
      <c r="I327" s="24"/>
      <c r="J327" s="24"/>
      <c r="K327" s="24"/>
      <c r="L327" s="24"/>
      <c r="M327" s="24"/>
      <c r="N327" s="24"/>
      <c r="O327" s="24"/>
      <c r="P327" s="267"/>
      <c r="Q327" s="267"/>
      <c r="R327" s="267"/>
      <c r="S327" s="267"/>
      <c r="T327" s="267"/>
      <c r="U327" s="267"/>
      <c r="V327" s="267"/>
      <c r="W327" s="267"/>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1019</v>
      </c>
      <c r="CD327" s="1"/>
      <c r="CE327" s="179"/>
      <c r="CJ327" s="58"/>
    </row>
    <row r="328" spans="2:88" s="2" customFormat="1" ht="24" customHeight="1">
      <c r="B328" s="305"/>
      <c r="C328" s="24"/>
      <c r="D328" s="24" t="s">
        <v>155</v>
      </c>
      <c r="E328" s="24"/>
      <c r="F328" s="24"/>
      <c r="G328" s="24"/>
      <c r="H328" s="24"/>
      <c r="I328" s="24"/>
      <c r="J328" s="24"/>
      <c r="K328" s="24"/>
      <c r="L328" s="24"/>
      <c r="M328" s="24"/>
      <c r="N328" s="24"/>
      <c r="O328" s="259" t="s">
        <v>930</v>
      </c>
      <c r="P328" s="259"/>
      <c r="Q328" s="259"/>
      <c r="R328" s="259"/>
      <c r="S328" s="259"/>
      <c r="T328" s="315" t="s">
        <v>927</v>
      </c>
      <c r="U328" s="315"/>
      <c r="V328" s="315"/>
      <c r="W328" s="315"/>
      <c r="X328" s="315"/>
      <c r="Y328" s="315"/>
      <c r="Z328" s="315"/>
      <c r="AA328" s="315"/>
      <c r="AB328" s="315"/>
      <c r="AC328" s="315"/>
      <c r="AD328" s="315"/>
      <c r="AE328" s="315"/>
      <c r="AF328" s="315"/>
      <c r="AG328" s="315"/>
      <c r="AH328" s="315"/>
      <c r="AI328" s="315"/>
      <c r="AJ328" s="315"/>
      <c r="AK328" s="315"/>
      <c r="AL328" s="315"/>
      <c r="AM328" s="315"/>
      <c r="AN328" s="315"/>
      <c r="AO328" s="315"/>
      <c r="AP328" s="315"/>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c r="BN328" s="315"/>
      <c r="BO328" s="315"/>
      <c r="BP328" s="315"/>
      <c r="BQ328" s="315"/>
      <c r="BR328" s="315"/>
      <c r="BS328" s="315"/>
      <c r="BT328" s="315"/>
      <c r="BU328" s="315"/>
      <c r="BV328" s="315"/>
      <c r="BW328" s="315"/>
      <c r="BX328" s="315"/>
      <c r="BY328" s="315"/>
      <c r="BZ328" s="315"/>
      <c r="CA328" s="24"/>
      <c r="CB328" s="24"/>
      <c r="CC328" s="1"/>
      <c r="CD328" s="1"/>
      <c r="CE328" s="179"/>
      <c r="CJ328" s="58"/>
    </row>
    <row r="329" spans="2:88" s="2" customFormat="1" ht="24" customHeight="1">
      <c r="B329" s="305"/>
      <c r="C329" s="24"/>
      <c r="D329" s="24"/>
      <c r="E329" s="24"/>
      <c r="F329" s="24"/>
      <c r="G329" s="24"/>
      <c r="H329" s="24"/>
      <c r="I329" s="24"/>
      <c r="J329" s="24"/>
      <c r="K329" s="24"/>
      <c r="L329" s="24"/>
      <c r="M329" s="24"/>
      <c r="N329" s="24"/>
      <c r="O329" s="259" t="s">
        <v>930</v>
      </c>
      <c r="P329" s="259"/>
      <c r="Q329" s="259"/>
      <c r="R329" s="259"/>
      <c r="S329" s="259"/>
      <c r="T329" s="315"/>
      <c r="U329" s="315"/>
      <c r="V329" s="315"/>
      <c r="W329" s="315"/>
      <c r="X329" s="315"/>
      <c r="Y329" s="315"/>
      <c r="Z329" s="315"/>
      <c r="AA329" s="315"/>
      <c r="AB329" s="315"/>
      <c r="AC329" s="315"/>
      <c r="AD329" s="315"/>
      <c r="AE329" s="315"/>
      <c r="AF329" s="315"/>
      <c r="AG329" s="315"/>
      <c r="AH329" s="315"/>
      <c r="AI329" s="315"/>
      <c r="AJ329" s="315"/>
      <c r="AK329" s="315"/>
      <c r="AL329" s="315"/>
      <c r="AM329" s="315"/>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c r="BN329" s="315"/>
      <c r="BO329" s="315"/>
      <c r="BP329" s="315"/>
      <c r="BQ329" s="315"/>
      <c r="BR329" s="315"/>
      <c r="BS329" s="315"/>
      <c r="BT329" s="315"/>
      <c r="BU329" s="315"/>
      <c r="BV329" s="315"/>
      <c r="BW329" s="315"/>
      <c r="BX329" s="315"/>
      <c r="BY329" s="315"/>
      <c r="BZ329" s="315"/>
      <c r="CA329" s="24"/>
      <c r="CB329" s="24"/>
      <c r="CC329" s="1"/>
      <c r="CD329" s="1"/>
      <c r="CE329" s="179"/>
      <c r="CJ329" s="58"/>
    </row>
    <row r="330" spans="2:88" s="2" customFormat="1" ht="24" customHeight="1">
      <c r="B330" s="305"/>
      <c r="C330" s="24"/>
      <c r="D330" s="24"/>
      <c r="E330" s="24"/>
      <c r="F330" s="24"/>
      <c r="G330" s="24"/>
      <c r="H330" s="24"/>
      <c r="I330" s="24"/>
      <c r="J330" s="24"/>
      <c r="K330" s="24"/>
      <c r="L330" s="24"/>
      <c r="M330" s="24"/>
      <c r="N330" s="24"/>
      <c r="O330" s="259" t="s">
        <v>930</v>
      </c>
      <c r="P330" s="259"/>
      <c r="Q330" s="259"/>
      <c r="R330" s="259"/>
      <c r="S330" s="259"/>
      <c r="T330" s="315"/>
      <c r="U330" s="315"/>
      <c r="V330" s="315"/>
      <c r="W330" s="315"/>
      <c r="X330" s="315"/>
      <c r="Y330" s="315"/>
      <c r="Z330" s="315"/>
      <c r="AA330" s="315"/>
      <c r="AB330" s="315"/>
      <c r="AC330" s="315"/>
      <c r="AD330" s="315"/>
      <c r="AE330" s="315"/>
      <c r="AF330" s="315"/>
      <c r="AG330" s="315"/>
      <c r="AH330" s="315"/>
      <c r="AI330" s="315"/>
      <c r="AJ330" s="315"/>
      <c r="AK330" s="315"/>
      <c r="AL330" s="315"/>
      <c r="AM330" s="315"/>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c r="BN330" s="315"/>
      <c r="BO330" s="315"/>
      <c r="BP330" s="315"/>
      <c r="BQ330" s="315"/>
      <c r="BR330" s="315"/>
      <c r="BS330" s="315"/>
      <c r="BT330" s="315"/>
      <c r="BU330" s="315"/>
      <c r="BV330" s="315"/>
      <c r="BW330" s="315"/>
      <c r="BX330" s="315"/>
      <c r="BY330" s="315"/>
      <c r="BZ330" s="315"/>
      <c r="CA330" s="24"/>
      <c r="CB330" s="24"/>
      <c r="CC330" s="1"/>
      <c r="CD330" s="1"/>
      <c r="CE330" s="179"/>
      <c r="CJ330" s="58"/>
    </row>
    <row r="331" spans="2:88" s="2" customFormat="1" ht="24" customHeight="1">
      <c r="B331" s="305"/>
      <c r="C331" s="24"/>
      <c r="D331" s="24"/>
      <c r="E331" s="24"/>
      <c r="F331" s="24"/>
      <c r="G331" s="24"/>
      <c r="H331" s="24"/>
      <c r="I331" s="24"/>
      <c r="J331" s="24"/>
      <c r="K331" s="24"/>
      <c r="L331" s="24"/>
      <c r="M331" s="24"/>
      <c r="N331" s="24"/>
      <c r="O331" s="259" t="s">
        <v>930</v>
      </c>
      <c r="P331" s="259"/>
      <c r="Q331" s="259"/>
      <c r="R331" s="259"/>
      <c r="S331" s="259"/>
      <c r="T331" s="315"/>
      <c r="U331" s="315"/>
      <c r="V331" s="315"/>
      <c r="W331" s="315"/>
      <c r="X331" s="315"/>
      <c r="Y331" s="315"/>
      <c r="Z331" s="315"/>
      <c r="AA331" s="315"/>
      <c r="AB331" s="315"/>
      <c r="AC331" s="315"/>
      <c r="AD331" s="315"/>
      <c r="AE331" s="315"/>
      <c r="AF331" s="315"/>
      <c r="AG331" s="315"/>
      <c r="AH331" s="315"/>
      <c r="AI331" s="315"/>
      <c r="AJ331" s="315"/>
      <c r="AK331" s="315"/>
      <c r="AL331" s="315"/>
      <c r="AM331" s="315"/>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c r="BN331" s="315"/>
      <c r="BO331" s="315"/>
      <c r="BP331" s="315"/>
      <c r="BQ331" s="315"/>
      <c r="BR331" s="315"/>
      <c r="BS331" s="315"/>
      <c r="BT331" s="315"/>
      <c r="BU331" s="315"/>
      <c r="BV331" s="315"/>
      <c r="BW331" s="315"/>
      <c r="BX331" s="315"/>
      <c r="BY331" s="315"/>
      <c r="BZ331" s="315"/>
      <c r="CA331" s="24"/>
      <c r="CB331" s="24"/>
      <c r="CC331" s="1"/>
      <c r="CD331" s="1"/>
      <c r="CE331" s="179"/>
      <c r="CJ331" s="58"/>
    </row>
    <row r="332" spans="2:88" s="2" customFormat="1" ht="24" customHeight="1">
      <c r="B332" s="305"/>
      <c r="C332" s="24"/>
      <c r="D332" s="24"/>
      <c r="E332" s="24"/>
      <c r="F332" s="24"/>
      <c r="G332" s="24"/>
      <c r="H332" s="24"/>
      <c r="I332" s="24"/>
      <c r="J332" s="24"/>
      <c r="K332" s="24"/>
      <c r="L332" s="24"/>
      <c r="M332" s="24"/>
      <c r="N332" s="24"/>
      <c r="O332" s="259" t="s">
        <v>930</v>
      </c>
      <c r="P332" s="259"/>
      <c r="Q332" s="259"/>
      <c r="R332" s="259"/>
      <c r="S332" s="259"/>
      <c r="T332" s="315"/>
      <c r="U332" s="315"/>
      <c r="V332" s="315"/>
      <c r="W332" s="315"/>
      <c r="X332" s="315"/>
      <c r="Y332" s="315"/>
      <c r="Z332" s="315"/>
      <c r="AA332" s="315"/>
      <c r="AB332" s="315"/>
      <c r="AC332" s="315"/>
      <c r="AD332" s="315"/>
      <c r="AE332" s="315"/>
      <c r="AF332" s="315"/>
      <c r="AG332" s="315"/>
      <c r="AH332" s="315"/>
      <c r="AI332" s="315"/>
      <c r="AJ332" s="315"/>
      <c r="AK332" s="315"/>
      <c r="AL332" s="315"/>
      <c r="AM332" s="315"/>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c r="BN332" s="315"/>
      <c r="BO332" s="315"/>
      <c r="BP332" s="315"/>
      <c r="BQ332" s="315"/>
      <c r="BR332" s="315"/>
      <c r="BS332" s="315"/>
      <c r="BT332" s="315"/>
      <c r="BU332" s="315"/>
      <c r="BV332" s="315"/>
      <c r="BW332" s="315"/>
      <c r="BX332" s="315"/>
      <c r="BY332" s="315"/>
      <c r="BZ332" s="315"/>
      <c r="CA332" s="24"/>
      <c r="CB332" s="24"/>
      <c r="CC332" s="1"/>
      <c r="CD332" s="1"/>
      <c r="CE332" s="179"/>
      <c r="CJ332" s="58"/>
    </row>
    <row r="333" spans="2:88" s="2" customFormat="1" ht="3.95" customHeight="1">
      <c r="B333" s="305"/>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9"/>
      <c r="CJ333" s="58"/>
    </row>
    <row r="334" spans="2:88" s="2" customFormat="1" ht="3.95" customHeight="1">
      <c r="B334" s="305"/>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9"/>
      <c r="CJ334" s="58"/>
    </row>
    <row r="335" spans="2:88" s="2" customFormat="1" ht="17.100000000000001" customHeight="1">
      <c r="B335" s="305"/>
      <c r="C335" s="24"/>
      <c r="D335" s="24" t="s">
        <v>156</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9"/>
      <c r="CJ335" s="58"/>
    </row>
    <row r="336" spans="2:88" s="2" customFormat="1" ht="15.95" customHeight="1">
      <c r="B336" s="305"/>
      <c r="C336" s="24"/>
      <c r="D336" s="24"/>
      <c r="E336" s="24"/>
      <c r="F336" s="24"/>
      <c r="G336" s="267" t="s">
        <v>37</v>
      </c>
      <c r="H336" s="267"/>
      <c r="I336" s="24" t="s">
        <v>114</v>
      </c>
      <c r="J336" s="24"/>
      <c r="K336" s="24"/>
      <c r="L336" s="24"/>
      <c r="M336" s="24"/>
      <c r="N336" s="24"/>
      <c r="O336" s="267" t="s">
        <v>37</v>
      </c>
      <c r="P336" s="267"/>
      <c r="Q336" s="24" t="s">
        <v>115</v>
      </c>
      <c r="R336" s="24"/>
      <c r="S336" s="24"/>
      <c r="T336" s="24"/>
      <c r="U336" s="24"/>
      <c r="V336" s="24"/>
      <c r="W336" s="267" t="s">
        <v>37</v>
      </c>
      <c r="X336" s="267"/>
      <c r="Y336" s="24" t="s">
        <v>116</v>
      </c>
      <c r="Z336" s="24"/>
      <c r="AA336" s="24"/>
      <c r="AB336" s="24"/>
      <c r="AC336" s="24"/>
      <c r="AD336" s="24"/>
      <c r="AE336" s="267" t="s">
        <v>37</v>
      </c>
      <c r="AF336" s="267"/>
      <c r="AG336" s="24" t="s">
        <v>117</v>
      </c>
      <c r="AH336" s="24"/>
      <c r="AI336" s="24"/>
      <c r="AJ336" s="24"/>
      <c r="AK336" s="24"/>
      <c r="AL336" s="24"/>
      <c r="AM336" s="267" t="s">
        <v>37</v>
      </c>
      <c r="AN336" s="267"/>
      <c r="AO336" s="24" t="s">
        <v>118</v>
      </c>
      <c r="AP336" s="24"/>
      <c r="AQ336" s="24"/>
      <c r="AR336" s="24"/>
      <c r="AS336" s="24"/>
      <c r="AT336" s="24"/>
      <c r="AU336" s="24"/>
      <c r="AV336" s="24"/>
      <c r="AW336" s="24"/>
      <c r="AX336" s="267" t="s">
        <v>37</v>
      </c>
      <c r="AY336" s="267"/>
      <c r="AZ336" s="24" t="s">
        <v>119</v>
      </c>
      <c r="BA336" s="24"/>
      <c r="BB336" s="24"/>
      <c r="BC336" s="24"/>
      <c r="BD336" s="24"/>
      <c r="BE336" s="24"/>
      <c r="BF336" s="24"/>
      <c r="BG336" s="24"/>
      <c r="BH336" s="24"/>
      <c r="BI336" s="24"/>
      <c r="BJ336" s="24"/>
      <c r="BK336" s="24"/>
      <c r="BL336" s="267" t="s">
        <v>37</v>
      </c>
      <c r="BM336" s="267"/>
      <c r="BN336" s="24" t="s">
        <v>120</v>
      </c>
      <c r="BO336" s="24"/>
      <c r="BP336" s="24"/>
      <c r="BQ336" s="24"/>
      <c r="BR336" s="24"/>
      <c r="BS336" s="24"/>
      <c r="BT336" s="24"/>
      <c r="BU336" s="24"/>
      <c r="BV336" s="24"/>
      <c r="BW336" s="24"/>
      <c r="BX336" s="24"/>
      <c r="BY336" s="24"/>
      <c r="BZ336" s="24"/>
      <c r="CA336" s="24"/>
      <c r="CB336" s="24"/>
      <c r="CC336" s="1"/>
      <c r="CD336" s="1"/>
      <c r="CE336" s="179"/>
      <c r="CJ336" s="58"/>
    </row>
    <row r="337" spans="2:144" s="2" customFormat="1" ht="3.95" customHeight="1">
      <c r="B337" s="305"/>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9"/>
      <c r="CJ337" s="141"/>
    </row>
    <row r="338" spans="2:144" s="2" customFormat="1" ht="5.0999999999999996" customHeight="1">
      <c r="B338" s="305"/>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9"/>
      <c r="CJ338" s="58"/>
    </row>
    <row r="339" spans="2:144" s="2" customFormat="1" ht="17.100000000000001" customHeight="1">
      <c r="B339" s="305"/>
      <c r="C339" s="24"/>
      <c r="D339" s="24" t="s">
        <v>157</v>
      </c>
      <c r="E339" s="24"/>
      <c r="F339" s="24"/>
      <c r="G339" s="24"/>
      <c r="H339" s="24"/>
      <c r="I339" s="24"/>
      <c r="J339" s="24"/>
      <c r="K339" s="24"/>
      <c r="L339" s="24"/>
      <c r="M339" s="24"/>
      <c r="N339" s="24"/>
      <c r="O339" s="24"/>
      <c r="P339" s="24"/>
      <c r="Q339" s="24"/>
      <c r="R339" s="24"/>
      <c r="S339" s="262" t="s">
        <v>931</v>
      </c>
      <c r="T339" s="262"/>
      <c r="U339" s="262"/>
      <c r="V339" s="262"/>
      <c r="W339" s="262"/>
      <c r="X339" s="262"/>
      <c r="Y339" s="262"/>
      <c r="Z339" s="262"/>
      <c r="AA339" s="262"/>
      <c r="AB339" s="262"/>
      <c r="AC339" s="262"/>
      <c r="AD339" s="262"/>
      <c r="AE339" s="262"/>
      <c r="AF339" s="262"/>
      <c r="AG339" s="262"/>
      <c r="AH339" s="262"/>
      <c r="AI339" s="262"/>
      <c r="AJ339" s="262"/>
      <c r="AK339" s="262"/>
      <c r="AL339" s="262"/>
      <c r="AM339" s="262"/>
      <c r="AN339" s="262"/>
      <c r="AO339" s="262"/>
      <c r="AP339" s="262"/>
      <c r="AQ339" s="24"/>
      <c r="AR339" s="24" t="s">
        <v>738</v>
      </c>
      <c r="AS339" s="24"/>
      <c r="AT339" s="24"/>
      <c r="AU339" s="24"/>
      <c r="AV339" s="262"/>
      <c r="AW339" s="262"/>
      <c r="AX339" s="262"/>
      <c r="AY339" s="262"/>
      <c r="AZ339" s="262"/>
      <c r="BA339" s="262"/>
      <c r="BB339" s="262"/>
      <c r="BC339" s="262"/>
      <c r="BD339" s="262"/>
      <c r="BE339" s="262"/>
      <c r="BF339" s="262"/>
      <c r="BG339" s="262"/>
      <c r="BH339" s="262"/>
      <c r="BI339" s="262"/>
      <c r="BJ339" s="262"/>
      <c r="BK339" s="262"/>
      <c r="BL339" s="262"/>
      <c r="BM339" s="262"/>
      <c r="BN339" s="262"/>
      <c r="BO339" s="262"/>
      <c r="BP339" s="262"/>
      <c r="BQ339" s="262"/>
      <c r="BR339" s="24"/>
      <c r="BS339" s="24"/>
      <c r="BT339" s="24"/>
      <c r="BU339" s="24"/>
      <c r="BV339" s="24"/>
      <c r="BW339" s="24"/>
      <c r="BX339" s="24"/>
      <c r="BY339" s="24"/>
      <c r="BZ339" s="24"/>
      <c r="CA339" s="24"/>
      <c r="CB339" s="24"/>
      <c r="CC339" s="1"/>
      <c r="CD339" s="1"/>
      <c r="CE339" s="179"/>
      <c r="CJ339" s="58"/>
    </row>
    <row r="340" spans="2:144" s="2" customFormat="1" ht="3.95" customHeight="1">
      <c r="B340" s="305"/>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9"/>
      <c r="CJ340" s="141"/>
    </row>
    <row r="341" spans="2:144" s="2" customFormat="1" ht="3.95" customHeight="1">
      <c r="B341" s="305"/>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9"/>
      <c r="CJ341" s="58"/>
    </row>
    <row r="342" spans="2:144" s="2" customFormat="1" ht="17.100000000000001" customHeight="1">
      <c r="B342" s="305"/>
      <c r="C342" s="24"/>
      <c r="D342" s="24" t="s">
        <v>631</v>
      </c>
      <c r="E342" s="24"/>
      <c r="F342" s="24"/>
      <c r="G342" s="24"/>
      <c r="H342" s="24"/>
      <c r="I342" s="24"/>
      <c r="J342" s="24"/>
      <c r="K342" s="24"/>
      <c r="L342" s="24"/>
      <c r="M342" s="24"/>
      <c r="N342" s="24"/>
      <c r="O342" s="24"/>
      <c r="P342" s="24"/>
      <c r="Q342" s="24"/>
      <c r="R342" s="24"/>
      <c r="S342" s="314"/>
      <c r="T342" s="314"/>
      <c r="U342" s="314"/>
      <c r="V342" s="314"/>
      <c r="W342" s="314"/>
      <c r="X342" s="314"/>
      <c r="Y342" s="314"/>
      <c r="Z342" s="314"/>
      <c r="AA342" s="314"/>
      <c r="AB342" s="314"/>
      <c r="AC342" s="314"/>
      <c r="AD342" s="314"/>
      <c r="AE342" s="314"/>
      <c r="AF342" s="314"/>
      <c r="AG342" s="314"/>
      <c r="AH342" s="314"/>
      <c r="AI342" s="314"/>
      <c r="AJ342" s="314"/>
      <c r="AK342" s="31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9"/>
      <c r="CJ342" s="58"/>
    </row>
    <row r="343" spans="2:144" s="2" customFormat="1" ht="15.95" customHeight="1">
      <c r="B343" s="305"/>
      <c r="C343" s="50"/>
      <c r="D343" s="50"/>
      <c r="E343" s="50"/>
      <c r="F343" s="50"/>
      <c r="G343" s="309" t="s">
        <v>37</v>
      </c>
      <c r="H343" s="309"/>
      <c r="I343" s="33" t="s">
        <v>773</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1155</v>
      </c>
      <c r="CD343" s="1"/>
      <c r="CE343" s="179"/>
      <c r="CJ343" s="58"/>
    </row>
    <row r="344" spans="2:144" s="2" customFormat="1" ht="15.95" customHeight="1">
      <c r="B344" s="305"/>
      <c r="C344" s="50"/>
      <c r="D344" s="50"/>
      <c r="E344" s="50"/>
      <c r="F344" s="50"/>
      <c r="G344" s="309" t="s">
        <v>37</v>
      </c>
      <c r="H344" s="309"/>
      <c r="I344" s="33" t="s">
        <v>774</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1154</v>
      </c>
      <c r="CD344" s="1"/>
      <c r="CE344" s="179"/>
      <c r="CJ344" s="58"/>
    </row>
    <row r="345" spans="2:144" s="51" customFormat="1" ht="17.100000000000001" customHeight="1">
      <c r="B345" s="305"/>
      <c r="C345" s="50"/>
      <c r="D345" s="50"/>
      <c r="E345" s="50"/>
      <c r="F345" s="50"/>
      <c r="G345" s="309" t="s">
        <v>37</v>
      </c>
      <c r="H345" s="309"/>
      <c r="I345" s="33" t="s">
        <v>775</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1153</v>
      </c>
      <c r="CD345" s="118"/>
      <c r="CE345" s="179"/>
      <c r="CF345" s="3"/>
      <c r="CG345" s="3"/>
      <c r="CH345" s="3"/>
      <c r="CI345" s="3"/>
      <c r="CJ345" s="144"/>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305"/>
      <c r="C346" s="50"/>
      <c r="D346" s="50"/>
      <c r="E346" s="50"/>
      <c r="F346" s="50"/>
      <c r="G346" s="309" t="s">
        <v>37</v>
      </c>
      <c r="H346" s="309"/>
      <c r="I346" s="33" t="s">
        <v>341</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8" t="s">
        <v>1156</v>
      </c>
      <c r="CD346" s="118"/>
      <c r="CE346" s="179"/>
      <c r="CF346" s="3"/>
      <c r="CG346" s="3"/>
      <c r="CH346" s="3"/>
      <c r="CI346" s="3"/>
      <c r="CJ346" s="144"/>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305"/>
      <c r="C347" s="50"/>
      <c r="D347" s="50"/>
      <c r="E347" s="50"/>
      <c r="F347" s="50"/>
      <c r="G347" s="309" t="s">
        <v>37</v>
      </c>
      <c r="H347" s="309"/>
      <c r="I347" s="33" t="s">
        <v>632</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8" t="s">
        <v>1157</v>
      </c>
      <c r="CD347" s="118"/>
      <c r="CE347" s="179"/>
      <c r="CF347" s="3"/>
      <c r="CG347" s="3"/>
      <c r="CH347" s="3"/>
      <c r="CI347" s="3"/>
      <c r="CJ347" s="144"/>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305"/>
      <c r="C348" s="50"/>
      <c r="D348" s="50"/>
      <c r="E348" s="50"/>
      <c r="F348" s="50"/>
      <c r="G348" s="309" t="s">
        <v>37</v>
      </c>
      <c r="H348" s="309"/>
      <c r="I348" s="33" t="s">
        <v>633</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8" t="s">
        <v>1158</v>
      </c>
      <c r="CD348" s="118"/>
      <c r="CE348" s="179"/>
      <c r="CF348" s="3"/>
      <c r="CG348" s="3"/>
      <c r="CH348" s="3"/>
      <c r="CI348" s="3"/>
      <c r="CJ348" s="144"/>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305"/>
      <c r="C349" s="50"/>
      <c r="D349" s="50"/>
      <c r="E349" s="50"/>
      <c r="F349" s="50"/>
      <c r="G349" s="309" t="s">
        <v>37</v>
      </c>
      <c r="H349" s="309"/>
      <c r="I349" s="33" t="s">
        <v>340</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8"/>
      <c r="CD349" s="118"/>
      <c r="CE349" s="179"/>
      <c r="CF349" s="3"/>
      <c r="CG349" s="3"/>
      <c r="CH349" s="3"/>
      <c r="CI349" s="3"/>
      <c r="CJ349" s="144"/>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305"/>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9"/>
      <c r="CJ350" s="141"/>
    </row>
    <row r="351" spans="2:144" s="2" customFormat="1" ht="3.95" customHeight="1">
      <c r="B351" s="305"/>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9"/>
      <c r="CJ351" s="58"/>
    </row>
    <row r="352" spans="2:144" s="2" customFormat="1" ht="17.100000000000001" customHeight="1">
      <c r="B352" s="305"/>
      <c r="C352" s="24"/>
      <c r="D352" s="24" t="s">
        <v>634</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9"/>
      <c r="CJ352" s="58"/>
    </row>
    <row r="353" spans="2:144" s="51" customFormat="1" ht="15.95" customHeight="1">
      <c r="B353" s="305"/>
      <c r="C353" s="50"/>
      <c r="D353" s="50"/>
      <c r="E353" s="50"/>
      <c r="F353" s="50"/>
      <c r="G353" s="309" t="s">
        <v>37</v>
      </c>
      <c r="H353" s="309"/>
      <c r="I353" s="33" t="s">
        <v>635</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8" t="s">
        <v>1160</v>
      </c>
      <c r="CD353" s="118"/>
      <c r="CE353" s="179"/>
      <c r="CF353" s="3"/>
      <c r="CG353" s="3"/>
      <c r="CH353" s="3"/>
      <c r="CI353" s="3"/>
      <c r="CJ353" s="144"/>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305"/>
      <c r="C354" s="50"/>
      <c r="D354" s="50"/>
      <c r="E354" s="50"/>
      <c r="F354" s="50"/>
      <c r="G354" s="309" t="s">
        <v>37</v>
      </c>
      <c r="H354" s="309"/>
      <c r="I354" s="33" t="s">
        <v>636</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8" t="s">
        <v>1159</v>
      </c>
      <c r="CD354" s="118"/>
      <c r="CE354" s="179"/>
      <c r="CF354" s="3"/>
      <c r="CG354" s="3"/>
      <c r="CH354" s="3"/>
      <c r="CI354" s="3"/>
      <c r="CJ354" s="144"/>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305"/>
      <c r="C355" s="50"/>
      <c r="D355" s="50"/>
      <c r="E355" s="50"/>
      <c r="F355" s="50"/>
      <c r="G355" s="309" t="s">
        <v>37</v>
      </c>
      <c r="H355" s="309"/>
      <c r="I355" s="33" t="s">
        <v>776</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8" t="s">
        <v>1161</v>
      </c>
      <c r="CD355" s="118"/>
      <c r="CE355" s="179"/>
      <c r="CF355" s="3"/>
      <c r="CG355" s="3"/>
      <c r="CH355" s="3"/>
      <c r="CI355" s="3"/>
      <c r="CJ355" s="144"/>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305"/>
      <c r="C356" s="50"/>
      <c r="D356" s="50"/>
      <c r="E356" s="50"/>
      <c r="F356" s="50"/>
      <c r="G356" s="309" t="s">
        <v>37</v>
      </c>
      <c r="H356" s="309"/>
      <c r="I356" s="33" t="s">
        <v>637</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8" t="s">
        <v>1162</v>
      </c>
      <c r="CD356" s="118"/>
      <c r="CE356" s="179"/>
      <c r="CF356" s="3"/>
      <c r="CG356" s="3"/>
      <c r="CH356" s="3"/>
      <c r="CI356" s="3"/>
      <c r="CJ356" s="144"/>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305"/>
      <c r="C357" s="50"/>
      <c r="D357" s="50"/>
      <c r="E357" s="50"/>
      <c r="F357" s="50"/>
      <c r="G357" s="309" t="s">
        <v>37</v>
      </c>
      <c r="H357" s="309"/>
      <c r="I357" s="33" t="s">
        <v>340</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1164</v>
      </c>
      <c r="CD357" s="1"/>
      <c r="CE357" s="179"/>
      <c r="CJ357" s="58"/>
    </row>
    <row r="358" spans="2:144" s="2" customFormat="1" ht="16.5" customHeight="1">
      <c r="B358" s="305"/>
      <c r="C358" s="50"/>
      <c r="D358" s="50"/>
      <c r="E358" s="50"/>
      <c r="F358" s="50"/>
      <c r="G358" s="309" t="s">
        <v>37</v>
      </c>
      <c r="H358" s="309"/>
      <c r="I358" s="33" t="s">
        <v>638</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1163</v>
      </c>
      <c r="CD358" s="1"/>
      <c r="CE358" s="179"/>
      <c r="CJ358" s="58"/>
    </row>
    <row r="359" spans="2:144" s="2" customFormat="1" ht="3.95" customHeight="1">
      <c r="B359" s="305"/>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9"/>
      <c r="CJ359" s="141"/>
    </row>
    <row r="360" spans="2:144" s="2" customFormat="1" ht="3.95" customHeight="1">
      <c r="B360" s="305"/>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9"/>
      <c r="CJ360" s="58"/>
    </row>
    <row r="361" spans="2:144" s="2" customFormat="1" ht="17.100000000000001" customHeight="1">
      <c r="B361" s="305"/>
      <c r="C361" s="24"/>
      <c r="D361" s="24" t="s">
        <v>639</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9"/>
      <c r="CJ361" s="58"/>
    </row>
    <row r="362" spans="2:144" s="51" customFormat="1" ht="15.95" customHeight="1">
      <c r="B362" s="305"/>
      <c r="C362" s="50"/>
      <c r="D362" s="50"/>
      <c r="E362" s="50"/>
      <c r="F362" s="50"/>
      <c r="G362" s="309" t="s">
        <v>37</v>
      </c>
      <c r="H362" s="309"/>
      <c r="I362" s="33" t="s">
        <v>342</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8"/>
      <c r="CD362" s="118"/>
      <c r="CE362" s="179"/>
      <c r="CF362" s="3"/>
      <c r="CG362" s="3"/>
      <c r="CH362" s="3"/>
      <c r="CI362" s="3"/>
      <c r="CJ362" s="144"/>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305"/>
      <c r="C363" s="50"/>
      <c r="D363" s="50"/>
      <c r="E363" s="50"/>
      <c r="F363" s="50"/>
      <c r="G363" s="309" t="s">
        <v>37</v>
      </c>
      <c r="H363" s="309"/>
      <c r="I363" s="33" t="s">
        <v>343</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8"/>
      <c r="CD363" s="118"/>
      <c r="CE363" s="179"/>
      <c r="CF363" s="3"/>
      <c r="CG363" s="3"/>
      <c r="CH363" s="3"/>
      <c r="CI363" s="3"/>
      <c r="CJ363" s="144"/>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305"/>
      <c r="C364" s="50"/>
      <c r="D364" s="50"/>
      <c r="E364" s="50"/>
      <c r="F364" s="50"/>
      <c r="G364" s="309" t="s">
        <v>37</v>
      </c>
      <c r="H364" s="309"/>
      <c r="I364" s="33" t="s">
        <v>344</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8"/>
      <c r="CD364" s="118"/>
      <c r="CE364" s="179"/>
      <c r="CF364" s="3"/>
      <c r="CG364" s="3"/>
      <c r="CH364" s="3"/>
      <c r="CI364" s="3"/>
      <c r="CJ364" s="144"/>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305"/>
      <c r="C365" s="50"/>
      <c r="D365" s="50"/>
      <c r="E365" s="50"/>
      <c r="F365" s="50"/>
      <c r="G365" s="309" t="s">
        <v>37</v>
      </c>
      <c r="H365" s="309"/>
      <c r="I365" s="33" t="s">
        <v>640</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8"/>
      <c r="CD365" s="118"/>
      <c r="CE365" s="179"/>
      <c r="CF365" s="3"/>
      <c r="CG365" s="3"/>
      <c r="CH365" s="3"/>
      <c r="CI365" s="3"/>
      <c r="CJ365" s="144"/>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305"/>
      <c r="C366" s="50"/>
      <c r="D366" s="50"/>
      <c r="E366" s="50"/>
      <c r="F366" s="50"/>
      <c r="G366" s="309" t="s">
        <v>37</v>
      </c>
      <c r="H366" s="309"/>
      <c r="I366" s="33" t="s">
        <v>641</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8"/>
      <c r="CD366" s="1"/>
      <c r="CE366" s="179"/>
      <c r="CJ366" s="58"/>
    </row>
    <row r="367" spans="2:144" s="51" customFormat="1" ht="17.100000000000001" customHeight="1">
      <c r="B367" s="305"/>
      <c r="C367" s="50"/>
      <c r="D367" s="50"/>
      <c r="E367" s="50"/>
      <c r="F367" s="50"/>
      <c r="G367" s="309" t="s">
        <v>37</v>
      </c>
      <c r="H367" s="309"/>
      <c r="I367" s="33" t="s">
        <v>642</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8" t="s">
        <v>1020</v>
      </c>
      <c r="CD367" s="118"/>
      <c r="CE367" s="179"/>
      <c r="CF367" s="3"/>
      <c r="CG367" s="3"/>
      <c r="CH367" s="3"/>
      <c r="CI367" s="3"/>
      <c r="CJ367" s="144"/>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305"/>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8"/>
      <c r="CD368" s="1"/>
      <c r="CE368" s="179"/>
      <c r="CJ368" s="141"/>
    </row>
    <row r="369" spans="2:88" s="2" customFormat="1" ht="3.95" customHeight="1">
      <c r="B369" s="305"/>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9"/>
      <c r="CJ369" s="58"/>
    </row>
    <row r="370" spans="2:88" s="2" customFormat="1" ht="17.100000000000001" customHeight="1">
      <c r="B370" s="305"/>
      <c r="C370" s="24"/>
      <c r="D370" s="24" t="s">
        <v>643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1143</v>
      </c>
      <c r="CD370" s="1"/>
      <c r="CE370" s="179"/>
      <c r="CJ370" s="58"/>
    </row>
    <row r="371" spans="2:88" s="2" customFormat="1" ht="15.95" customHeight="1">
      <c r="B371" s="199"/>
      <c r="C371" s="24"/>
      <c r="D371" s="24"/>
      <c r="E371" s="24"/>
      <c r="F371" s="24" t="s">
        <v>158</v>
      </c>
      <c r="G371" s="24"/>
      <c r="H371" s="24"/>
      <c r="I371" s="24"/>
      <c r="J371" s="24"/>
      <c r="K371" s="24"/>
      <c r="L371" s="24"/>
      <c r="M371" s="24"/>
      <c r="N371" s="24"/>
      <c r="O371" s="24"/>
      <c r="P371" s="24"/>
      <c r="Q371" s="24"/>
      <c r="R371" s="24"/>
      <c r="S371" s="24"/>
      <c r="T371" s="24"/>
      <c r="U371" s="24"/>
      <c r="V371" s="24"/>
      <c r="W371" s="24"/>
      <c r="X371" s="24"/>
      <c r="Y371" s="24"/>
      <c r="Z371" s="24"/>
      <c r="AA371" s="24"/>
      <c r="AB371" s="313"/>
      <c r="AC371" s="313"/>
      <c r="AD371" s="313"/>
      <c r="AE371" s="313"/>
      <c r="AF371" s="313"/>
      <c r="AG371" s="313"/>
      <c r="AH371" s="313"/>
      <c r="AI371" s="313"/>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9"/>
      <c r="CJ371" s="58"/>
    </row>
    <row r="372" spans="2:88" s="2" customFormat="1" ht="17.100000000000001" customHeight="1">
      <c r="B372" s="199"/>
      <c r="C372" s="24"/>
      <c r="D372" s="24"/>
      <c r="E372" s="24"/>
      <c r="F372" s="24" t="s">
        <v>159</v>
      </c>
      <c r="G372" s="24"/>
      <c r="H372" s="24"/>
      <c r="I372" s="24"/>
      <c r="J372" s="24"/>
      <c r="K372" s="24"/>
      <c r="L372" s="24"/>
      <c r="M372" s="24"/>
      <c r="N372" s="24"/>
      <c r="O372" s="24"/>
      <c r="P372" s="24"/>
      <c r="Q372" s="24"/>
      <c r="R372" s="24"/>
      <c r="S372" s="24"/>
      <c r="T372" s="24"/>
      <c r="U372" s="24"/>
      <c r="V372" s="24"/>
      <c r="W372" s="24"/>
      <c r="X372" s="24"/>
      <c r="Y372" s="24"/>
      <c r="Z372" s="24"/>
      <c r="AA372" s="24"/>
      <c r="AB372" s="313"/>
      <c r="AC372" s="313"/>
      <c r="AD372" s="313"/>
      <c r="AE372" s="313"/>
      <c r="AF372" s="313"/>
      <c r="AG372" s="313"/>
      <c r="AH372" s="313"/>
      <c r="AI372" s="313"/>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20" t="s">
        <v>1011</v>
      </c>
      <c r="CE372" s="179"/>
      <c r="CJ372" s="58"/>
    </row>
    <row r="373" spans="2:88" s="2" customFormat="1" ht="17.100000000000001" customHeight="1">
      <c r="B373" s="195" t="s">
        <v>1018</v>
      </c>
      <c r="C373" s="24"/>
      <c r="D373" s="24"/>
      <c r="E373" s="24"/>
      <c r="F373" s="24" t="s">
        <v>160</v>
      </c>
      <c r="G373" s="24"/>
      <c r="H373" s="24"/>
      <c r="I373" s="24"/>
      <c r="J373" s="24"/>
      <c r="K373" s="24"/>
      <c r="L373" s="24"/>
      <c r="M373" s="24"/>
      <c r="N373" s="24"/>
      <c r="O373" s="24"/>
      <c r="P373" s="24"/>
      <c r="Q373" s="24"/>
      <c r="R373" s="24"/>
      <c r="S373" s="24"/>
      <c r="T373" s="24"/>
      <c r="U373" s="24"/>
      <c r="V373" s="24"/>
      <c r="W373" s="24"/>
      <c r="X373" s="24"/>
      <c r="Y373" s="24"/>
      <c r="Z373" s="24"/>
      <c r="AA373" s="24"/>
      <c r="AB373" s="313"/>
      <c r="AC373" s="313"/>
      <c r="AD373" s="313"/>
      <c r="AE373" s="313"/>
      <c r="AF373" s="313"/>
      <c r="AG373" s="313"/>
      <c r="AH373" s="313"/>
      <c r="AI373" s="313"/>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4" t="s">
        <v>1018</v>
      </c>
      <c r="CD373" s="120" t="s">
        <v>1010</v>
      </c>
      <c r="CE373" s="179"/>
      <c r="CJ373" s="58"/>
    </row>
    <row r="374" spans="2:88" s="1" customFormat="1" ht="17.100000000000001" customHeight="1" thickBot="1">
      <c r="B374" s="196" t="s">
        <v>1015</v>
      </c>
      <c r="C374" s="24"/>
      <c r="D374" s="24"/>
      <c r="E374" s="24"/>
      <c r="F374" s="24" t="s">
        <v>161</v>
      </c>
      <c r="G374" s="24"/>
      <c r="H374" s="24"/>
      <c r="I374" s="24"/>
      <c r="J374" s="24"/>
      <c r="K374" s="24"/>
      <c r="L374" s="24"/>
      <c r="M374" s="24"/>
      <c r="N374" s="24"/>
      <c r="O374" s="24"/>
      <c r="P374" s="24"/>
      <c r="Q374" s="24"/>
      <c r="R374" s="24"/>
      <c r="S374" s="24"/>
      <c r="T374" s="24"/>
      <c r="U374" s="24"/>
      <c r="V374" s="24"/>
      <c r="W374" s="24"/>
      <c r="X374" s="24"/>
      <c r="Y374" s="24"/>
      <c r="Z374" s="24"/>
      <c r="AA374" s="24"/>
      <c r="AB374" s="313"/>
      <c r="AC374" s="313"/>
      <c r="AD374" s="313"/>
      <c r="AE374" s="313"/>
      <c r="AF374" s="313"/>
      <c r="AG374" s="313"/>
      <c r="AH374" s="313"/>
      <c r="AI374" s="313"/>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6" t="s">
        <v>1015</v>
      </c>
      <c r="CD374" s="183" t="s">
        <v>1012</v>
      </c>
      <c r="CE374" s="184"/>
      <c r="CF374" s="182"/>
      <c r="CG374" s="182"/>
      <c r="CH374" s="182"/>
      <c r="CJ374" s="140"/>
    </row>
    <row r="375" spans="2:88" s="1" customFormat="1" ht="17.100000000000001" customHeight="1">
      <c r="B375" s="197" t="s">
        <v>1016</v>
      </c>
      <c r="C375" s="76"/>
      <c r="D375" s="76" t="s">
        <v>644</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7" t="s">
        <v>1016</v>
      </c>
      <c r="CD375" s="180"/>
      <c r="CE375" s="179"/>
      <c r="CF375" s="175"/>
      <c r="CJ375" s="140"/>
    </row>
    <row r="376" spans="2:88" s="1" customFormat="1" ht="15.95" customHeight="1">
      <c r="B376" s="305" t="s">
        <v>1057</v>
      </c>
      <c r="C376" s="24"/>
      <c r="D376" s="24"/>
      <c r="E376" s="24"/>
      <c r="F376" s="24" t="s">
        <v>133</v>
      </c>
      <c r="G376" s="24"/>
      <c r="H376" s="24"/>
      <c r="I376" s="24"/>
      <c r="J376" s="24"/>
      <c r="K376" s="24"/>
      <c r="L376" s="24"/>
      <c r="M376" s="24"/>
      <c r="N376" s="24"/>
      <c r="O376" s="24"/>
      <c r="P376" s="24"/>
      <c r="Q376" s="24"/>
      <c r="R376" s="24"/>
      <c r="S376" s="24"/>
      <c r="T376" s="24"/>
      <c r="U376" s="24"/>
      <c r="V376" s="24"/>
      <c r="W376" s="24"/>
      <c r="X376" s="24"/>
      <c r="Y376" s="24"/>
      <c r="Z376" s="24"/>
      <c r="AA376" s="24"/>
      <c r="AB376" s="273"/>
      <c r="AC376" s="273"/>
      <c r="AD376" s="273"/>
      <c r="AE376" s="273"/>
      <c r="AF376" s="273"/>
      <c r="AG376" s="273"/>
      <c r="AH376" s="273"/>
      <c r="AI376" s="273"/>
      <c r="AJ376" s="273"/>
      <c r="AK376" s="273"/>
      <c r="AL376" s="273"/>
      <c r="AM376" s="273"/>
      <c r="AN376" s="273"/>
      <c r="AO376" s="273"/>
      <c r="AP376" s="273"/>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5"/>
      <c r="CD376" s="175"/>
      <c r="CE376" s="179"/>
      <c r="CF376" s="175"/>
      <c r="CJ376" s="140"/>
    </row>
    <row r="377" spans="2:88" s="1" customFormat="1" ht="17.100000000000001" customHeight="1">
      <c r="B377" s="305"/>
      <c r="C377" s="24"/>
      <c r="D377" s="24"/>
      <c r="E377" s="24"/>
      <c r="F377" s="24" t="s">
        <v>162</v>
      </c>
      <c r="G377" s="24"/>
      <c r="H377" s="24"/>
      <c r="I377" s="24"/>
      <c r="J377" s="24"/>
      <c r="K377" s="24"/>
      <c r="L377" s="24"/>
      <c r="M377" s="24"/>
      <c r="N377" s="24"/>
      <c r="O377" s="24"/>
      <c r="P377" s="24"/>
      <c r="Q377" s="24"/>
      <c r="R377" s="24"/>
      <c r="S377" s="24"/>
      <c r="T377" s="24"/>
      <c r="U377" s="24"/>
      <c r="V377" s="24"/>
      <c r="W377" s="24"/>
      <c r="X377" s="24"/>
      <c r="Y377" s="24"/>
      <c r="Z377" s="24"/>
      <c r="AA377" s="24"/>
      <c r="AB377" s="273"/>
      <c r="AC377" s="273"/>
      <c r="AD377" s="273"/>
      <c r="AE377" s="273"/>
      <c r="AF377" s="273"/>
      <c r="AG377" s="273"/>
      <c r="AH377" s="273"/>
      <c r="AI377" s="273"/>
      <c r="AJ377" s="273"/>
      <c r="AK377" s="273"/>
      <c r="AL377" s="273"/>
      <c r="AM377" s="273"/>
      <c r="AN377" s="273"/>
      <c r="AO377" s="273"/>
      <c r="AP377" s="273"/>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1017</v>
      </c>
      <c r="CE377" s="179"/>
      <c r="CJ377" s="140"/>
    </row>
    <row r="378" spans="2:88" s="2" customFormat="1" ht="3.95" customHeight="1">
      <c r="B378" s="305"/>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9"/>
      <c r="CJ378" s="141"/>
    </row>
    <row r="379" spans="2:88" s="2" customFormat="1" ht="3.95" customHeight="1">
      <c r="B379" s="305"/>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9"/>
      <c r="CJ379" s="58"/>
    </row>
    <row r="380" spans="2:88" s="1" customFormat="1" ht="17.100000000000001" customHeight="1">
      <c r="B380" s="305"/>
      <c r="C380" s="24"/>
      <c r="D380" s="24" t="s">
        <v>645</v>
      </c>
      <c r="E380" s="24"/>
      <c r="F380" s="24"/>
      <c r="G380" s="24"/>
      <c r="H380" s="24"/>
      <c r="I380" s="24"/>
      <c r="J380" s="24"/>
      <c r="K380" s="24"/>
      <c r="L380" s="24"/>
      <c r="M380" s="24"/>
      <c r="N380" s="24"/>
      <c r="O380" s="24"/>
      <c r="P380" s="24"/>
      <c r="Q380" s="24"/>
      <c r="R380" s="24"/>
      <c r="S380" s="24"/>
      <c r="T380" s="24"/>
      <c r="U380" s="24"/>
      <c r="V380" s="311"/>
      <c r="W380" s="31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c r="AS380" s="311"/>
      <c r="AT380" s="311"/>
      <c r="AU380" s="311"/>
      <c r="AV380" s="311"/>
      <c r="AW380" s="311"/>
      <c r="AX380" s="311"/>
      <c r="AY380" s="311"/>
      <c r="AZ380" s="311"/>
      <c r="BA380" s="311"/>
      <c r="BB380" s="311"/>
      <c r="BC380" s="311"/>
      <c r="BD380" s="311"/>
      <c r="BE380" s="311"/>
      <c r="BF380" s="311"/>
      <c r="BG380" s="311"/>
      <c r="BH380" s="311"/>
      <c r="BI380" s="311"/>
      <c r="BJ380" s="311"/>
      <c r="BK380" s="311"/>
      <c r="BL380" s="311"/>
      <c r="BM380" s="311"/>
      <c r="BN380" s="311"/>
      <c r="BO380" s="311"/>
      <c r="BP380" s="311"/>
      <c r="BQ380" s="311"/>
      <c r="BR380" s="311"/>
      <c r="BS380" s="311"/>
      <c r="BT380" s="311"/>
      <c r="BU380" s="311"/>
      <c r="BV380" s="311"/>
      <c r="BW380" s="311"/>
      <c r="BX380" s="311"/>
      <c r="BY380" s="311"/>
      <c r="BZ380" s="311"/>
      <c r="CA380" s="311"/>
      <c r="CB380" s="311"/>
      <c r="CC380" s="1" t="s">
        <v>851</v>
      </c>
      <c r="CE380" s="179"/>
      <c r="CJ380" s="140"/>
    </row>
    <row r="381" spans="2:88" s="2" customFormat="1" ht="3.95" customHeight="1">
      <c r="B381" s="305"/>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9"/>
      <c r="CJ381" s="141"/>
    </row>
    <row r="382" spans="2:88" s="2" customFormat="1" ht="3.95" customHeight="1">
      <c r="B382" s="305"/>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9"/>
      <c r="CJ382" s="58"/>
    </row>
    <row r="383" spans="2:88" s="1" customFormat="1" ht="17.100000000000001" customHeight="1">
      <c r="B383" s="305"/>
      <c r="C383" s="24"/>
      <c r="D383" s="43" t="s">
        <v>646</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9"/>
      <c r="CJ383" s="140"/>
    </row>
    <row r="384" spans="2:88" s="1" customFormat="1" ht="17.100000000000001" customHeight="1">
      <c r="B384" s="305"/>
      <c r="C384" s="24"/>
      <c r="D384" s="43"/>
      <c r="E384" s="43"/>
      <c r="F384" s="43" t="s">
        <v>163</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9"/>
      <c r="CJ384" s="140"/>
    </row>
    <row r="385" spans="2:92" s="1" customFormat="1" ht="17.100000000000001" customHeight="1">
      <c r="B385" s="305"/>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309" t="s">
        <v>37</v>
      </c>
      <c r="BF385" s="309"/>
      <c r="BG385" s="43"/>
      <c r="BH385" s="43" t="s">
        <v>139</v>
      </c>
      <c r="BI385" s="43"/>
      <c r="BJ385" s="43"/>
      <c r="BK385" s="43"/>
      <c r="BL385" s="43"/>
      <c r="BM385" s="309" t="s">
        <v>37</v>
      </c>
      <c r="BN385" s="309"/>
      <c r="BO385" s="43"/>
      <c r="BP385" s="43" t="s">
        <v>140</v>
      </c>
      <c r="BQ385" s="43"/>
      <c r="BR385" s="43"/>
      <c r="BS385" s="43"/>
      <c r="BT385" s="43"/>
      <c r="BU385" s="44"/>
      <c r="BV385" s="44"/>
      <c r="BW385" s="44"/>
      <c r="BX385" s="44"/>
      <c r="BY385" s="44"/>
      <c r="BZ385" s="44"/>
      <c r="CA385" s="44"/>
      <c r="CB385" s="44"/>
      <c r="CC385" s="1" t="s">
        <v>817</v>
      </c>
      <c r="CE385" s="179"/>
      <c r="CJ385" s="140"/>
    </row>
    <row r="386" spans="2:92" s="1" customFormat="1" ht="17.100000000000001" customHeight="1">
      <c r="B386" s="305"/>
      <c r="C386" s="24"/>
      <c r="D386" s="43"/>
      <c r="E386" s="43"/>
      <c r="F386" s="43" t="s">
        <v>783</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9"/>
      <c r="CJ386" s="140"/>
    </row>
    <row r="387" spans="2:92" s="1" customFormat="1" ht="17.100000000000001" customHeight="1">
      <c r="B387" s="305"/>
      <c r="C387" s="24"/>
      <c r="D387" s="43"/>
      <c r="E387" s="43"/>
      <c r="F387" s="43"/>
      <c r="G387" s="43"/>
      <c r="H387" s="43"/>
      <c r="I387" s="309" t="s">
        <v>37</v>
      </c>
      <c r="J387" s="309"/>
      <c r="K387" s="43" t="s">
        <v>787</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817</v>
      </c>
      <c r="CE387" s="179"/>
      <c r="CJ387" s="140"/>
    </row>
    <row r="388" spans="2:92" s="1" customFormat="1" ht="17.100000000000001" customHeight="1">
      <c r="B388" s="305"/>
      <c r="C388" s="24"/>
      <c r="D388" s="43"/>
      <c r="E388" s="43"/>
      <c r="F388" s="43"/>
      <c r="G388" s="43"/>
      <c r="H388" s="43"/>
      <c r="I388" s="113"/>
      <c r="J388" s="11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4"/>
      <c r="AT388" s="44"/>
      <c r="AU388" s="44"/>
      <c r="AV388" s="44"/>
      <c r="AW388" s="44"/>
      <c r="AX388" s="44"/>
      <c r="AY388" s="44"/>
      <c r="AZ388" s="44"/>
      <c r="BA388" s="44"/>
      <c r="BB388" s="44"/>
      <c r="BC388" s="44"/>
      <c r="BD388" s="44"/>
      <c r="BE388" s="27"/>
      <c r="BF388" s="27"/>
      <c r="BG388" s="27"/>
      <c r="BH388" s="27"/>
      <c r="BI388" s="27"/>
      <c r="BJ388" s="27"/>
      <c r="BK388" s="27"/>
      <c r="BL388" s="27"/>
      <c r="BM388" s="27"/>
      <c r="BN388" s="27"/>
      <c r="BO388" s="43"/>
      <c r="BP388" s="43"/>
      <c r="BQ388" s="43"/>
      <c r="BR388" s="43"/>
      <c r="BS388" s="43"/>
      <c r="BT388" s="43"/>
      <c r="BU388" s="44"/>
      <c r="BV388" s="44"/>
      <c r="BW388" s="44"/>
      <c r="BX388" s="44"/>
      <c r="BY388" s="44"/>
      <c r="BZ388" s="44"/>
      <c r="CA388" s="44"/>
      <c r="CB388" s="44"/>
      <c r="CE388" s="179"/>
      <c r="CJ388" s="140"/>
    </row>
    <row r="389" spans="2:92" s="1" customFormat="1" ht="17.100000000000001" customHeight="1">
      <c r="B389" s="305"/>
      <c r="C389" s="24"/>
      <c r="D389" s="43"/>
      <c r="E389" s="43"/>
      <c r="F389" s="43"/>
      <c r="G389" s="43"/>
      <c r="H389" s="43"/>
      <c r="I389" s="309" t="s">
        <v>37</v>
      </c>
      <c r="J389" s="309"/>
      <c r="K389" s="43" t="s">
        <v>788</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818</v>
      </c>
      <c r="CE389" s="179"/>
      <c r="CJ389" s="140"/>
    </row>
    <row r="390" spans="2:92" s="1" customFormat="1" ht="17.100000000000001" customHeight="1">
      <c r="B390" s="305"/>
      <c r="C390" s="24"/>
      <c r="D390" s="43"/>
      <c r="E390" s="43"/>
      <c r="F390" s="43"/>
      <c r="G390" s="43"/>
      <c r="H390" s="43"/>
      <c r="I390" s="43"/>
      <c r="J390" s="43"/>
      <c r="K390" s="43" t="s">
        <v>784</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9"/>
      <c r="CJ390" s="140"/>
    </row>
    <row r="391" spans="2:92" s="1" customFormat="1" ht="17.100000000000001" customHeight="1">
      <c r="B391" s="305"/>
      <c r="C391" s="24"/>
      <c r="D391" s="43"/>
      <c r="E391" s="43"/>
      <c r="F391" s="43"/>
      <c r="G391" s="43"/>
      <c r="H391" s="43"/>
      <c r="I391" s="43"/>
      <c r="J391" s="43"/>
      <c r="K391" s="43" t="s">
        <v>785</v>
      </c>
      <c r="L391" s="43"/>
      <c r="M391" s="43"/>
      <c r="N391" s="43"/>
      <c r="O391" s="43"/>
      <c r="P391" s="43"/>
      <c r="Q391" s="43"/>
      <c r="R391" s="309"/>
      <c r="S391" s="309"/>
      <c r="T391" s="309"/>
      <c r="U391" s="309"/>
      <c r="V391" s="309"/>
      <c r="W391" s="309"/>
      <c r="X391" s="309"/>
      <c r="Y391" s="309"/>
      <c r="Z391" s="309"/>
      <c r="AA391" s="309"/>
      <c r="AB391" s="309"/>
      <c r="AC391" s="309"/>
      <c r="AD391" s="309"/>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819</v>
      </c>
      <c r="CE391" s="179"/>
      <c r="CJ391" s="140"/>
    </row>
    <row r="392" spans="2:92" s="1" customFormat="1" ht="17.100000000000001" customHeight="1">
      <c r="B392" s="305"/>
      <c r="C392" s="24"/>
      <c r="D392" s="43"/>
      <c r="E392" s="43"/>
      <c r="F392" s="43"/>
      <c r="G392" s="43"/>
      <c r="H392" s="43"/>
      <c r="I392" s="43"/>
      <c r="J392" s="43"/>
      <c r="K392" s="43" t="s">
        <v>786</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12"/>
      <c r="AI392" s="312"/>
      <c r="AJ392" s="312"/>
      <c r="AK392" s="312"/>
      <c r="AL392" s="312"/>
      <c r="AM392" s="312"/>
      <c r="AN392" s="312"/>
      <c r="AO392" s="312"/>
      <c r="AP392" s="312"/>
      <c r="AQ392" s="312"/>
      <c r="AR392" s="312"/>
      <c r="AS392" s="44"/>
      <c r="AT392" s="44" t="s">
        <v>22</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9"/>
      <c r="CJ392" s="140"/>
    </row>
    <row r="393" spans="2:92" s="1" customFormat="1" ht="17.100000000000001" customHeight="1">
      <c r="B393" s="305"/>
      <c r="C393" s="2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112"/>
      <c r="AI393" s="112"/>
      <c r="AJ393" s="112"/>
      <c r="AK393" s="112"/>
      <c r="AL393" s="112"/>
      <c r="AM393" s="112"/>
      <c r="AN393" s="112"/>
      <c r="AO393" s="112"/>
      <c r="AP393" s="112"/>
      <c r="AQ393" s="112"/>
      <c r="AR393" s="112"/>
      <c r="AS393" s="44"/>
      <c r="AT393" s="44"/>
      <c r="AU393" s="44"/>
      <c r="AV393" s="44"/>
      <c r="AW393" s="44"/>
      <c r="AX393" s="44"/>
      <c r="AY393" s="44"/>
      <c r="AZ393" s="44"/>
      <c r="BA393" s="44"/>
      <c r="BB393" s="44"/>
      <c r="BC393" s="44"/>
      <c r="BD393" s="44"/>
      <c r="BE393" s="27"/>
      <c r="BF393" s="27"/>
      <c r="BG393" s="27"/>
      <c r="BH393" s="27"/>
      <c r="BI393" s="27"/>
      <c r="BJ393" s="27"/>
      <c r="BK393" s="27"/>
      <c r="BL393" s="27"/>
      <c r="BM393" s="27"/>
      <c r="BN393" s="27"/>
      <c r="BO393" s="43"/>
      <c r="BP393" s="43"/>
      <c r="BQ393" s="43"/>
      <c r="BR393" s="43"/>
      <c r="BS393" s="43"/>
      <c r="BT393" s="43"/>
      <c r="BU393" s="44"/>
      <c r="BV393" s="44"/>
      <c r="BW393" s="44"/>
      <c r="BX393" s="44"/>
      <c r="BY393" s="44"/>
      <c r="BZ393" s="44"/>
      <c r="CA393" s="44"/>
      <c r="CB393" s="44"/>
      <c r="CC393" s="7" t="s">
        <v>869</v>
      </c>
      <c r="CE393" s="179"/>
      <c r="CJ393" s="145"/>
      <c r="CK393" s="7"/>
      <c r="CL393" s="7"/>
      <c r="CM393" s="7"/>
      <c r="CN393" s="7"/>
    </row>
    <row r="394" spans="2:92" s="1" customFormat="1" ht="17.100000000000001" customHeight="1">
      <c r="B394" s="305"/>
      <c r="C394" s="24"/>
      <c r="D394" s="43"/>
      <c r="E394" s="43"/>
      <c r="F394" s="43" t="s">
        <v>789</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309" t="s">
        <v>37</v>
      </c>
      <c r="BF394" s="309"/>
      <c r="BG394" s="43"/>
      <c r="BH394" s="43" t="s">
        <v>139</v>
      </c>
      <c r="BI394" s="43"/>
      <c r="BJ394" s="43"/>
      <c r="BK394" s="43"/>
      <c r="BL394" s="43"/>
      <c r="BM394" s="309" t="s">
        <v>37</v>
      </c>
      <c r="BN394" s="309"/>
      <c r="BO394" s="43"/>
      <c r="BP394" s="43" t="s">
        <v>140</v>
      </c>
      <c r="BQ394" s="43"/>
      <c r="BR394" s="43"/>
      <c r="BS394" s="43"/>
      <c r="BT394" s="43"/>
      <c r="BU394" s="44"/>
      <c r="BV394" s="44"/>
      <c r="BW394" s="44"/>
      <c r="BX394" s="44"/>
      <c r="BY394" s="44"/>
      <c r="BZ394" s="44"/>
      <c r="CA394" s="44"/>
      <c r="CB394" s="44"/>
      <c r="CC394" s="7" t="s">
        <v>820</v>
      </c>
      <c r="CE394" s="179"/>
      <c r="CG394" s="123"/>
      <c r="CH394" s="120" t="s">
        <v>863</v>
      </c>
      <c r="CJ394" s="140"/>
    </row>
    <row r="395" spans="2:92" s="1" customFormat="1" ht="17.100000000000001" customHeight="1">
      <c r="B395" s="305"/>
      <c r="C395" s="24"/>
      <c r="D395" s="43"/>
      <c r="E395" s="43"/>
      <c r="F395" s="43" t="s">
        <v>790</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56</v>
      </c>
      <c r="AY395" s="43"/>
      <c r="AZ395" s="312"/>
      <c r="BA395" s="312"/>
      <c r="BB395" s="312"/>
      <c r="BC395" s="312"/>
      <c r="BD395" s="312"/>
      <c r="BE395" s="312"/>
      <c r="BF395" s="312"/>
      <c r="BG395" s="312"/>
      <c r="BH395" s="312"/>
      <c r="BI395" s="312"/>
      <c r="BJ395" s="312"/>
      <c r="BK395" s="43" t="s">
        <v>22</v>
      </c>
      <c r="BL395" s="44"/>
      <c r="BM395" s="44"/>
      <c r="BN395" s="44"/>
      <c r="BO395" s="44"/>
      <c r="BP395" s="44"/>
      <c r="BQ395" s="44"/>
      <c r="BR395" s="44"/>
      <c r="BS395" s="44"/>
      <c r="BT395" s="44"/>
      <c r="BU395" s="44"/>
      <c r="BV395" s="44"/>
      <c r="BW395" s="44"/>
      <c r="BX395" s="44"/>
      <c r="BY395" s="44"/>
      <c r="BZ395" s="44"/>
      <c r="CA395" s="44"/>
      <c r="CB395" s="44"/>
      <c r="CC395" s="1" t="s">
        <v>868</v>
      </c>
      <c r="CE395" s="179"/>
      <c r="CH395" s="120" t="s">
        <v>860</v>
      </c>
      <c r="CJ395" s="140"/>
    </row>
    <row r="396" spans="2:92" s="1" customFormat="1" ht="17.100000000000001" customHeight="1">
      <c r="B396" s="305"/>
      <c r="C396" s="24"/>
      <c r="D396" s="43"/>
      <c r="E396" s="43"/>
      <c r="F396" s="43" t="s">
        <v>791</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56</v>
      </c>
      <c r="AL396" s="43"/>
      <c r="AM396" s="312"/>
      <c r="AN396" s="312"/>
      <c r="AO396" s="312"/>
      <c r="AP396" s="312"/>
      <c r="AQ396" s="312"/>
      <c r="AR396" s="312"/>
      <c r="AS396" s="312"/>
      <c r="AT396" s="312"/>
      <c r="AU396" s="312"/>
      <c r="AV396" s="312"/>
      <c r="AW396" s="312"/>
      <c r="AX396" s="43" t="s">
        <v>22</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865</v>
      </c>
      <c r="CE396" s="179"/>
      <c r="CH396" s="120" t="s">
        <v>859</v>
      </c>
      <c r="CJ396" s="140"/>
    </row>
    <row r="397" spans="2:92" s="1" customFormat="1" ht="17.100000000000001" customHeight="1">
      <c r="B397" s="305"/>
      <c r="C397" s="24"/>
      <c r="D397" s="43"/>
      <c r="E397" s="43"/>
      <c r="F397" s="43" t="s">
        <v>792</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309" t="s">
        <v>37</v>
      </c>
      <c r="AE397" s="309"/>
      <c r="AF397" s="43"/>
      <c r="AG397" s="43" t="s">
        <v>164</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31"/>
      <c r="CD397" s="1" t="s">
        <v>866</v>
      </c>
      <c r="CE397" s="179"/>
      <c r="CH397" s="120" t="s">
        <v>861</v>
      </c>
      <c r="CJ397" s="140"/>
    </row>
    <row r="398" spans="2:92" s="1" customFormat="1" ht="17.100000000000001" customHeight="1">
      <c r="B398" s="305"/>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309" t="s">
        <v>37</v>
      </c>
      <c r="AE398" s="309"/>
      <c r="AF398" s="43"/>
      <c r="AG398" s="43" t="s">
        <v>165</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873</v>
      </c>
      <c r="CE398" s="179"/>
      <c r="CG398" s="123"/>
      <c r="CH398" s="120" t="s">
        <v>862</v>
      </c>
      <c r="CJ398" s="140"/>
    </row>
    <row r="399" spans="2:92" s="1" customFormat="1" ht="17.100000000000001" customHeight="1">
      <c r="B399" s="305"/>
      <c r="C399" s="24"/>
      <c r="D399" s="43"/>
      <c r="E399" s="43"/>
      <c r="F399" s="43" t="s">
        <v>793</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10"/>
      <c r="AE399" s="310"/>
      <c r="AF399" s="310"/>
      <c r="AG399" s="310"/>
      <c r="AH399" s="310"/>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867</v>
      </c>
      <c r="CE399" s="179"/>
      <c r="CG399" s="123"/>
      <c r="CH399" s="120"/>
      <c r="CJ399" s="140"/>
    </row>
    <row r="400" spans="2:92" s="1" customFormat="1" ht="2.1" customHeight="1">
      <c r="B400" s="305"/>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9"/>
      <c r="CG400" s="123"/>
      <c r="CH400" s="120"/>
      <c r="CJ400" s="140"/>
    </row>
    <row r="401" spans="2:94" s="2" customFormat="1" ht="5.0999999999999996" customHeight="1">
      <c r="B401" s="305"/>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9"/>
      <c r="CG401" s="156"/>
      <c r="CH401" s="178"/>
      <c r="CJ401" s="141"/>
      <c r="CK401" s="4"/>
      <c r="CL401" s="4"/>
      <c r="CM401" s="4"/>
      <c r="CN401" s="4"/>
    </row>
    <row r="402" spans="2:94" s="2" customFormat="1" ht="4.5" customHeight="1">
      <c r="B402" s="305"/>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9"/>
      <c r="CJ402" s="58"/>
    </row>
    <row r="403" spans="2:94" s="1" customFormat="1" ht="17.100000000000001" customHeight="1">
      <c r="B403" s="305"/>
      <c r="C403" s="24"/>
      <c r="D403" s="24" t="s">
        <v>647</v>
      </c>
      <c r="E403" s="24"/>
      <c r="F403" s="24"/>
      <c r="G403" s="24"/>
      <c r="H403" s="24"/>
      <c r="I403" s="24"/>
      <c r="J403" s="24"/>
      <c r="K403" s="24"/>
      <c r="L403" s="24"/>
      <c r="M403" s="24"/>
      <c r="N403" s="24"/>
      <c r="O403" s="24"/>
      <c r="P403" s="24"/>
      <c r="Q403" s="24"/>
      <c r="R403" s="24"/>
      <c r="S403" s="24"/>
      <c r="T403" s="24"/>
      <c r="U403" s="24"/>
      <c r="V403" s="24"/>
      <c r="W403" s="24"/>
      <c r="X403" s="24" t="s">
        <v>122</v>
      </c>
      <c r="Y403" s="24"/>
      <c r="Z403" s="24"/>
      <c r="AA403" s="24"/>
      <c r="AB403" s="24"/>
      <c r="AC403" s="24"/>
      <c r="AD403" s="24"/>
      <c r="AE403" s="24"/>
      <c r="AF403" s="24"/>
      <c r="AG403" s="24"/>
      <c r="AH403" s="24"/>
      <c r="AI403" s="24"/>
      <c r="AJ403" s="24"/>
      <c r="AK403" s="24"/>
      <c r="AL403" s="24"/>
      <c r="AM403" s="24"/>
      <c r="AN403" s="24" t="s">
        <v>123</v>
      </c>
      <c r="AO403" s="24"/>
      <c r="AP403" s="24"/>
      <c r="AQ403" s="24"/>
      <c r="AR403" s="24"/>
      <c r="AS403" s="24"/>
      <c r="AT403" s="24"/>
      <c r="AU403" s="24"/>
      <c r="AV403" s="24"/>
      <c r="AW403" s="24"/>
      <c r="AX403" s="24"/>
      <c r="AY403" s="24"/>
      <c r="AZ403" s="24"/>
      <c r="BA403" s="24"/>
      <c r="BB403" s="24"/>
      <c r="BC403" s="24"/>
      <c r="BD403" s="24"/>
      <c r="BE403" s="24" t="s">
        <v>124</v>
      </c>
      <c r="BF403" s="24"/>
      <c r="BG403" s="24"/>
      <c r="BH403" s="24"/>
      <c r="BI403" s="24"/>
      <c r="BJ403" s="24"/>
      <c r="BK403" s="24"/>
      <c r="BL403" s="24"/>
      <c r="BM403" s="24"/>
      <c r="BN403" s="24"/>
      <c r="BO403" s="24"/>
      <c r="BP403" s="24"/>
      <c r="BQ403" s="24"/>
      <c r="BR403" s="24"/>
      <c r="BS403" s="24"/>
      <c r="BT403" s="24"/>
      <c r="BU403" s="24"/>
      <c r="BV403" s="24"/>
      <c r="BW403" s="24" t="s">
        <v>60</v>
      </c>
      <c r="BX403" s="24"/>
      <c r="BY403" s="24"/>
      <c r="BZ403" s="24"/>
      <c r="CA403" s="24"/>
      <c r="CB403" s="24"/>
      <c r="CE403" s="179"/>
      <c r="CJ403" s="140"/>
    </row>
    <row r="404" spans="2:94" s="1" customFormat="1" ht="17.100000000000001" customHeight="1">
      <c r="B404" s="305"/>
      <c r="C404" s="24"/>
      <c r="D404" s="24"/>
      <c r="E404" s="24"/>
      <c r="F404" s="260" t="s">
        <v>166</v>
      </c>
      <c r="G404" s="260"/>
      <c r="H404" s="260"/>
      <c r="I404" s="260"/>
      <c r="J404" s="260"/>
      <c r="K404" s="260"/>
      <c r="L404" s="260"/>
      <c r="M404" s="260"/>
      <c r="N404" s="24" t="s">
        <v>19</v>
      </c>
      <c r="O404" s="24"/>
      <c r="P404" s="306"/>
      <c r="Q404" s="306"/>
      <c r="R404" s="306"/>
      <c r="S404" s="306"/>
      <c r="T404" s="259" t="s">
        <v>167</v>
      </c>
      <c r="U404" s="259"/>
      <c r="V404" s="259"/>
      <c r="W404" s="24"/>
      <c r="X404" s="24" t="s">
        <v>19</v>
      </c>
      <c r="Y404" s="307"/>
      <c r="Z404" s="307"/>
      <c r="AA404" s="307"/>
      <c r="AB404" s="307"/>
      <c r="AC404" s="307"/>
      <c r="AD404" s="307"/>
      <c r="AE404" s="307"/>
      <c r="AF404" s="307"/>
      <c r="AG404" s="307"/>
      <c r="AH404" s="307"/>
      <c r="AI404" s="307"/>
      <c r="AJ404" s="307"/>
      <c r="AK404" s="307"/>
      <c r="AL404" s="307"/>
      <c r="AM404" s="307"/>
      <c r="AN404" s="24" t="s">
        <v>89</v>
      </c>
      <c r="AO404" s="24"/>
      <c r="AP404" s="307"/>
      <c r="AQ404" s="307"/>
      <c r="AR404" s="307"/>
      <c r="AS404" s="307"/>
      <c r="AT404" s="307"/>
      <c r="AU404" s="307"/>
      <c r="AV404" s="307"/>
      <c r="AW404" s="307"/>
      <c r="AX404" s="307"/>
      <c r="AY404" s="307"/>
      <c r="AZ404" s="307"/>
      <c r="BA404" s="307"/>
      <c r="BB404" s="307"/>
      <c r="BC404" s="307"/>
      <c r="BD404" s="307"/>
      <c r="BE404" s="24" t="s">
        <v>89</v>
      </c>
      <c r="BF404" s="24"/>
      <c r="BG404" s="308">
        <f>Y404+AP404</f>
        <v>0</v>
      </c>
      <c r="BH404" s="308"/>
      <c r="BI404" s="308"/>
      <c r="BJ404" s="308"/>
      <c r="BK404" s="308"/>
      <c r="BL404" s="308"/>
      <c r="BM404" s="308"/>
      <c r="BN404" s="308"/>
      <c r="BO404" s="308"/>
      <c r="BP404" s="308"/>
      <c r="BQ404" s="308"/>
      <c r="BR404" s="308"/>
      <c r="BS404" s="308"/>
      <c r="BT404" s="308"/>
      <c r="BU404" s="308"/>
      <c r="BV404" s="66"/>
      <c r="BW404" s="62" t="s">
        <v>60</v>
      </c>
      <c r="BX404" s="62"/>
      <c r="BY404" s="62"/>
      <c r="BZ404" s="62"/>
      <c r="CA404" s="62"/>
      <c r="CB404" s="24"/>
      <c r="CC404" s="1" t="s">
        <v>1144</v>
      </c>
      <c r="CE404" s="179"/>
      <c r="CJ404" s="140"/>
    </row>
    <row r="405" spans="2:94" s="1" customFormat="1" ht="17.100000000000001" customHeight="1">
      <c r="B405" s="305"/>
      <c r="C405" s="24"/>
      <c r="D405" s="24"/>
      <c r="E405" s="24"/>
      <c r="F405" s="24"/>
      <c r="G405" s="24"/>
      <c r="H405" s="24"/>
      <c r="I405" s="24"/>
      <c r="J405" s="24"/>
      <c r="K405" s="24"/>
      <c r="L405" s="24"/>
      <c r="M405" s="24"/>
      <c r="N405" s="24" t="s">
        <v>19</v>
      </c>
      <c r="O405" s="24"/>
      <c r="P405" s="306"/>
      <c r="Q405" s="306"/>
      <c r="R405" s="306"/>
      <c r="S405" s="306"/>
      <c r="T405" s="259" t="s">
        <v>167</v>
      </c>
      <c r="U405" s="259"/>
      <c r="V405" s="259"/>
      <c r="W405" s="24"/>
      <c r="X405" s="24" t="s">
        <v>19</v>
      </c>
      <c r="Y405" s="307"/>
      <c r="Z405" s="307"/>
      <c r="AA405" s="307"/>
      <c r="AB405" s="307"/>
      <c r="AC405" s="307"/>
      <c r="AD405" s="307"/>
      <c r="AE405" s="307"/>
      <c r="AF405" s="307"/>
      <c r="AG405" s="307"/>
      <c r="AH405" s="307"/>
      <c r="AI405" s="307"/>
      <c r="AJ405" s="307"/>
      <c r="AK405" s="307"/>
      <c r="AL405" s="307"/>
      <c r="AM405" s="307"/>
      <c r="AN405" s="24" t="s">
        <v>89</v>
      </c>
      <c r="AO405" s="24"/>
      <c r="AP405" s="307"/>
      <c r="AQ405" s="307"/>
      <c r="AR405" s="307"/>
      <c r="AS405" s="307"/>
      <c r="AT405" s="307"/>
      <c r="AU405" s="307"/>
      <c r="AV405" s="307"/>
      <c r="AW405" s="307"/>
      <c r="AX405" s="307"/>
      <c r="AY405" s="307"/>
      <c r="AZ405" s="307"/>
      <c r="BA405" s="307"/>
      <c r="BB405" s="307"/>
      <c r="BC405" s="307"/>
      <c r="BD405" s="307"/>
      <c r="BE405" s="24" t="s">
        <v>89</v>
      </c>
      <c r="BF405" s="24"/>
      <c r="BG405" s="308">
        <f>Y405+AP405</f>
        <v>0</v>
      </c>
      <c r="BH405" s="308"/>
      <c r="BI405" s="308"/>
      <c r="BJ405" s="308"/>
      <c r="BK405" s="308"/>
      <c r="BL405" s="308"/>
      <c r="BM405" s="308"/>
      <c r="BN405" s="308"/>
      <c r="BO405" s="308"/>
      <c r="BP405" s="308"/>
      <c r="BQ405" s="308"/>
      <c r="BR405" s="308"/>
      <c r="BS405" s="308"/>
      <c r="BT405" s="308"/>
      <c r="BU405" s="308"/>
      <c r="BV405" s="66"/>
      <c r="BW405" s="62" t="s">
        <v>60</v>
      </c>
      <c r="BX405" s="62"/>
      <c r="BY405" s="62"/>
      <c r="BZ405" s="62"/>
      <c r="CA405" s="62"/>
      <c r="CB405" s="24"/>
      <c r="CD405" s="1" t="s">
        <v>871</v>
      </c>
      <c r="CE405" s="179"/>
      <c r="CJ405" s="140"/>
    </row>
    <row r="406" spans="2:94" s="1" customFormat="1" ht="17.100000000000001" customHeight="1">
      <c r="B406" s="305"/>
      <c r="C406" s="24"/>
      <c r="D406" s="24"/>
      <c r="E406" s="24"/>
      <c r="F406" s="24"/>
      <c r="G406" s="24"/>
      <c r="H406" s="24"/>
      <c r="I406" s="24"/>
      <c r="J406" s="24"/>
      <c r="K406" s="24"/>
      <c r="L406" s="24"/>
      <c r="M406" s="24"/>
      <c r="N406" s="24" t="s">
        <v>19</v>
      </c>
      <c r="O406" s="24"/>
      <c r="P406" s="306"/>
      <c r="Q406" s="306"/>
      <c r="R406" s="306"/>
      <c r="S406" s="306"/>
      <c r="T406" s="259" t="s">
        <v>167</v>
      </c>
      <c r="U406" s="259"/>
      <c r="V406" s="259"/>
      <c r="W406" s="24"/>
      <c r="X406" s="24" t="s">
        <v>19</v>
      </c>
      <c r="Y406" s="307"/>
      <c r="Z406" s="307"/>
      <c r="AA406" s="307"/>
      <c r="AB406" s="307"/>
      <c r="AC406" s="307"/>
      <c r="AD406" s="307"/>
      <c r="AE406" s="307"/>
      <c r="AF406" s="307"/>
      <c r="AG406" s="307"/>
      <c r="AH406" s="307"/>
      <c r="AI406" s="307"/>
      <c r="AJ406" s="307"/>
      <c r="AK406" s="307"/>
      <c r="AL406" s="307"/>
      <c r="AM406" s="307"/>
      <c r="AN406" s="24" t="s">
        <v>89</v>
      </c>
      <c r="AO406" s="24"/>
      <c r="AP406" s="307"/>
      <c r="AQ406" s="307"/>
      <c r="AR406" s="307"/>
      <c r="AS406" s="307"/>
      <c r="AT406" s="307"/>
      <c r="AU406" s="307"/>
      <c r="AV406" s="307"/>
      <c r="AW406" s="307"/>
      <c r="AX406" s="307"/>
      <c r="AY406" s="307"/>
      <c r="AZ406" s="307"/>
      <c r="BA406" s="307"/>
      <c r="BB406" s="307"/>
      <c r="BC406" s="307"/>
      <c r="BD406" s="307"/>
      <c r="BE406" s="24" t="s">
        <v>89</v>
      </c>
      <c r="BF406" s="24"/>
      <c r="BG406" s="308">
        <f t="shared" ref="BG406:BG412" si="2">Y406+AP406</f>
        <v>0</v>
      </c>
      <c r="BH406" s="308"/>
      <c r="BI406" s="308"/>
      <c r="BJ406" s="308"/>
      <c r="BK406" s="308"/>
      <c r="BL406" s="308"/>
      <c r="BM406" s="308"/>
      <c r="BN406" s="308"/>
      <c r="BO406" s="308"/>
      <c r="BP406" s="308"/>
      <c r="BQ406" s="308"/>
      <c r="BR406" s="308"/>
      <c r="BS406" s="308"/>
      <c r="BT406" s="308"/>
      <c r="BU406" s="308"/>
      <c r="BV406" s="66"/>
      <c r="BW406" s="62" t="s">
        <v>60</v>
      </c>
      <c r="BX406" s="62"/>
      <c r="BY406" s="62"/>
      <c r="BZ406" s="62"/>
      <c r="CA406" s="62"/>
      <c r="CB406" s="24"/>
      <c r="CE406" s="179"/>
      <c r="CJ406" s="140"/>
    </row>
    <row r="407" spans="2:94" s="1" customFormat="1" ht="17.100000000000001" customHeight="1">
      <c r="B407" s="305"/>
      <c r="C407" s="24"/>
      <c r="D407" s="24"/>
      <c r="E407" s="24"/>
      <c r="F407" s="24"/>
      <c r="G407" s="24"/>
      <c r="H407" s="24"/>
      <c r="I407" s="24"/>
      <c r="J407" s="24"/>
      <c r="K407" s="24"/>
      <c r="L407" s="24"/>
      <c r="M407" s="24"/>
      <c r="N407" s="24" t="s">
        <v>19</v>
      </c>
      <c r="O407" s="24"/>
      <c r="P407" s="306"/>
      <c r="Q407" s="306"/>
      <c r="R407" s="306"/>
      <c r="S407" s="306"/>
      <c r="T407" s="259" t="s">
        <v>167</v>
      </c>
      <c r="U407" s="259"/>
      <c r="V407" s="259"/>
      <c r="W407" s="24"/>
      <c r="X407" s="24" t="s">
        <v>19</v>
      </c>
      <c r="Y407" s="307"/>
      <c r="Z407" s="307"/>
      <c r="AA407" s="307"/>
      <c r="AB407" s="307"/>
      <c r="AC407" s="307"/>
      <c r="AD407" s="307"/>
      <c r="AE407" s="307"/>
      <c r="AF407" s="307"/>
      <c r="AG407" s="307"/>
      <c r="AH407" s="307"/>
      <c r="AI407" s="307"/>
      <c r="AJ407" s="307"/>
      <c r="AK407" s="307"/>
      <c r="AL407" s="307"/>
      <c r="AM407" s="307"/>
      <c r="AN407" s="24" t="s">
        <v>89</v>
      </c>
      <c r="AO407" s="24"/>
      <c r="AP407" s="307"/>
      <c r="AQ407" s="307"/>
      <c r="AR407" s="307"/>
      <c r="AS407" s="307"/>
      <c r="AT407" s="307"/>
      <c r="AU407" s="307"/>
      <c r="AV407" s="307"/>
      <c r="AW407" s="307"/>
      <c r="AX407" s="307"/>
      <c r="AY407" s="307"/>
      <c r="AZ407" s="307"/>
      <c r="BA407" s="307"/>
      <c r="BB407" s="307"/>
      <c r="BC407" s="307"/>
      <c r="BD407" s="307"/>
      <c r="BE407" s="24" t="s">
        <v>89</v>
      </c>
      <c r="BF407" s="24"/>
      <c r="BG407" s="308">
        <f t="shared" si="2"/>
        <v>0</v>
      </c>
      <c r="BH407" s="308"/>
      <c r="BI407" s="308"/>
      <c r="BJ407" s="308"/>
      <c r="BK407" s="308"/>
      <c r="BL407" s="308"/>
      <c r="BM407" s="308"/>
      <c r="BN407" s="308"/>
      <c r="BO407" s="308"/>
      <c r="BP407" s="308"/>
      <c r="BQ407" s="308"/>
      <c r="BR407" s="308"/>
      <c r="BS407" s="308"/>
      <c r="BT407" s="308"/>
      <c r="BU407" s="308"/>
      <c r="BV407" s="66"/>
      <c r="BW407" s="62" t="s">
        <v>60</v>
      </c>
      <c r="BX407" s="62"/>
      <c r="BY407" s="62"/>
      <c r="BZ407" s="62"/>
      <c r="CA407" s="62"/>
      <c r="CB407" s="24"/>
      <c r="CC407" s="159" t="s">
        <v>970</v>
      </c>
      <c r="CE407" s="179"/>
      <c r="CJ407" s="140"/>
    </row>
    <row r="408" spans="2:94" s="1" customFormat="1" ht="17.100000000000001" customHeight="1">
      <c r="B408" s="305"/>
      <c r="C408" s="24"/>
      <c r="D408" s="24"/>
      <c r="E408" s="24"/>
      <c r="F408" s="24"/>
      <c r="G408" s="24"/>
      <c r="H408" s="24"/>
      <c r="I408" s="24"/>
      <c r="J408" s="24"/>
      <c r="K408" s="24"/>
      <c r="L408" s="24"/>
      <c r="M408" s="24"/>
      <c r="N408" s="24" t="s">
        <v>19</v>
      </c>
      <c r="O408" s="24"/>
      <c r="P408" s="306"/>
      <c r="Q408" s="306"/>
      <c r="R408" s="306"/>
      <c r="S408" s="306"/>
      <c r="T408" s="259" t="s">
        <v>167</v>
      </c>
      <c r="U408" s="259"/>
      <c r="V408" s="259"/>
      <c r="W408" s="24"/>
      <c r="X408" s="24" t="s">
        <v>19</v>
      </c>
      <c r="Y408" s="307"/>
      <c r="Z408" s="307"/>
      <c r="AA408" s="307"/>
      <c r="AB408" s="307"/>
      <c r="AC408" s="307"/>
      <c r="AD408" s="307"/>
      <c r="AE408" s="307"/>
      <c r="AF408" s="307"/>
      <c r="AG408" s="307"/>
      <c r="AH408" s="307"/>
      <c r="AI408" s="307"/>
      <c r="AJ408" s="307"/>
      <c r="AK408" s="307"/>
      <c r="AL408" s="307"/>
      <c r="AM408" s="307"/>
      <c r="AN408" s="24" t="s">
        <v>89</v>
      </c>
      <c r="AO408" s="24"/>
      <c r="AP408" s="307"/>
      <c r="AQ408" s="307"/>
      <c r="AR408" s="307"/>
      <c r="AS408" s="307"/>
      <c r="AT408" s="307"/>
      <c r="AU408" s="307"/>
      <c r="AV408" s="307"/>
      <c r="AW408" s="307"/>
      <c r="AX408" s="307"/>
      <c r="AY408" s="307"/>
      <c r="AZ408" s="307"/>
      <c r="BA408" s="307"/>
      <c r="BB408" s="307"/>
      <c r="BC408" s="307"/>
      <c r="BD408" s="307"/>
      <c r="BE408" s="24" t="s">
        <v>89</v>
      </c>
      <c r="BF408" s="24"/>
      <c r="BG408" s="308">
        <f t="shared" si="2"/>
        <v>0</v>
      </c>
      <c r="BH408" s="308"/>
      <c r="BI408" s="308"/>
      <c r="BJ408" s="308"/>
      <c r="BK408" s="308"/>
      <c r="BL408" s="308"/>
      <c r="BM408" s="308"/>
      <c r="BN408" s="308"/>
      <c r="BO408" s="308"/>
      <c r="BP408" s="308"/>
      <c r="BQ408" s="308"/>
      <c r="BR408" s="308"/>
      <c r="BS408" s="308"/>
      <c r="BT408" s="308"/>
      <c r="BU408" s="308"/>
      <c r="BV408" s="66"/>
      <c r="BW408" s="62" t="s">
        <v>60</v>
      </c>
      <c r="BX408" s="62"/>
      <c r="BY408" s="62"/>
      <c r="BZ408" s="62"/>
      <c r="CA408" s="62"/>
      <c r="CB408" s="24"/>
      <c r="CC408" s="159" t="s">
        <v>971</v>
      </c>
      <c r="CE408" s="179"/>
      <c r="CJ408" s="140"/>
    </row>
    <row r="409" spans="2:94" s="1" customFormat="1" ht="17.100000000000001" customHeight="1">
      <c r="B409" s="305"/>
      <c r="C409" s="24"/>
      <c r="D409" s="24"/>
      <c r="E409" s="24"/>
      <c r="F409" s="24"/>
      <c r="G409" s="24"/>
      <c r="H409" s="24"/>
      <c r="I409" s="24"/>
      <c r="J409" s="24"/>
      <c r="K409" s="24"/>
      <c r="L409" s="24"/>
      <c r="M409" s="24"/>
      <c r="N409" s="24" t="s">
        <v>19</v>
      </c>
      <c r="O409" s="24"/>
      <c r="P409" s="306"/>
      <c r="Q409" s="306"/>
      <c r="R409" s="306"/>
      <c r="S409" s="306"/>
      <c r="T409" s="259" t="s">
        <v>167</v>
      </c>
      <c r="U409" s="259"/>
      <c r="V409" s="259"/>
      <c r="W409" s="24"/>
      <c r="X409" s="24" t="s">
        <v>19</v>
      </c>
      <c r="Y409" s="307"/>
      <c r="Z409" s="307"/>
      <c r="AA409" s="307"/>
      <c r="AB409" s="307"/>
      <c r="AC409" s="307"/>
      <c r="AD409" s="307"/>
      <c r="AE409" s="307"/>
      <c r="AF409" s="307"/>
      <c r="AG409" s="307"/>
      <c r="AH409" s="307"/>
      <c r="AI409" s="307"/>
      <c r="AJ409" s="307"/>
      <c r="AK409" s="307"/>
      <c r="AL409" s="307"/>
      <c r="AM409" s="307"/>
      <c r="AN409" s="24" t="s">
        <v>89</v>
      </c>
      <c r="AO409" s="24"/>
      <c r="AP409" s="307"/>
      <c r="AQ409" s="307"/>
      <c r="AR409" s="307"/>
      <c r="AS409" s="307"/>
      <c r="AT409" s="307"/>
      <c r="AU409" s="307"/>
      <c r="AV409" s="307"/>
      <c r="AW409" s="307"/>
      <c r="AX409" s="307"/>
      <c r="AY409" s="307"/>
      <c r="AZ409" s="307"/>
      <c r="BA409" s="307"/>
      <c r="BB409" s="307"/>
      <c r="BC409" s="307"/>
      <c r="BD409" s="307"/>
      <c r="BE409" s="24" t="s">
        <v>89</v>
      </c>
      <c r="BF409" s="24"/>
      <c r="BG409" s="308">
        <f t="shared" si="2"/>
        <v>0</v>
      </c>
      <c r="BH409" s="308"/>
      <c r="BI409" s="308"/>
      <c r="BJ409" s="308"/>
      <c r="BK409" s="308"/>
      <c r="BL409" s="308"/>
      <c r="BM409" s="308"/>
      <c r="BN409" s="308"/>
      <c r="BO409" s="308"/>
      <c r="BP409" s="308"/>
      <c r="BQ409" s="308"/>
      <c r="BR409" s="308"/>
      <c r="BS409" s="308"/>
      <c r="BT409" s="308"/>
      <c r="BU409" s="308"/>
      <c r="BV409" s="66"/>
      <c r="BW409" s="62" t="s">
        <v>60</v>
      </c>
      <c r="BX409" s="62"/>
      <c r="BY409" s="62"/>
      <c r="BZ409" s="62"/>
      <c r="CA409" s="62"/>
      <c r="CB409" s="24"/>
      <c r="CE409" s="179"/>
      <c r="CJ409" s="140"/>
    </row>
    <row r="410" spans="2:94" s="1" customFormat="1" ht="17.100000000000001" customHeight="1">
      <c r="B410" s="305"/>
      <c r="C410" s="24"/>
      <c r="D410" s="24"/>
      <c r="E410" s="24"/>
      <c r="F410" s="24"/>
      <c r="G410" s="24"/>
      <c r="H410" s="24"/>
      <c r="I410" s="24"/>
      <c r="J410" s="24"/>
      <c r="K410" s="24"/>
      <c r="L410" s="24"/>
      <c r="M410" s="24"/>
      <c r="N410" s="24" t="s">
        <v>19</v>
      </c>
      <c r="O410" s="24"/>
      <c r="P410" s="306"/>
      <c r="Q410" s="306"/>
      <c r="R410" s="306"/>
      <c r="S410" s="306"/>
      <c r="T410" s="259" t="s">
        <v>167</v>
      </c>
      <c r="U410" s="259"/>
      <c r="V410" s="259"/>
      <c r="W410" s="24"/>
      <c r="X410" s="24" t="s">
        <v>19</v>
      </c>
      <c r="Y410" s="307"/>
      <c r="Z410" s="307"/>
      <c r="AA410" s="307"/>
      <c r="AB410" s="307"/>
      <c r="AC410" s="307"/>
      <c r="AD410" s="307"/>
      <c r="AE410" s="307"/>
      <c r="AF410" s="307"/>
      <c r="AG410" s="307"/>
      <c r="AH410" s="307"/>
      <c r="AI410" s="307"/>
      <c r="AJ410" s="307"/>
      <c r="AK410" s="307"/>
      <c r="AL410" s="307"/>
      <c r="AM410" s="307"/>
      <c r="AN410" s="24" t="s">
        <v>89</v>
      </c>
      <c r="AO410" s="24"/>
      <c r="AP410" s="307"/>
      <c r="AQ410" s="307"/>
      <c r="AR410" s="307"/>
      <c r="AS410" s="307"/>
      <c r="AT410" s="307"/>
      <c r="AU410" s="307"/>
      <c r="AV410" s="307"/>
      <c r="AW410" s="307"/>
      <c r="AX410" s="307"/>
      <c r="AY410" s="307"/>
      <c r="AZ410" s="307"/>
      <c r="BA410" s="307"/>
      <c r="BB410" s="307"/>
      <c r="BC410" s="307"/>
      <c r="BD410" s="307"/>
      <c r="BE410" s="24" t="s">
        <v>89</v>
      </c>
      <c r="BF410" s="24"/>
      <c r="BG410" s="308">
        <f t="shared" si="2"/>
        <v>0</v>
      </c>
      <c r="BH410" s="308"/>
      <c r="BI410" s="308"/>
      <c r="BJ410" s="308"/>
      <c r="BK410" s="308"/>
      <c r="BL410" s="308"/>
      <c r="BM410" s="308"/>
      <c r="BN410" s="308"/>
      <c r="BO410" s="308"/>
      <c r="BP410" s="308"/>
      <c r="BQ410" s="308"/>
      <c r="BR410" s="308"/>
      <c r="BS410" s="308"/>
      <c r="BT410" s="308"/>
      <c r="BU410" s="308"/>
      <c r="BV410" s="66"/>
      <c r="BW410" s="62" t="s">
        <v>60</v>
      </c>
      <c r="BX410" s="62"/>
      <c r="BY410" s="62"/>
      <c r="BZ410" s="62"/>
      <c r="CA410" s="62"/>
      <c r="CB410" s="24"/>
      <c r="CE410" s="179"/>
      <c r="CJ410" s="140"/>
    </row>
    <row r="411" spans="2:94" s="1" customFormat="1" ht="17.100000000000001" customHeight="1">
      <c r="B411" s="305"/>
      <c r="C411" s="24"/>
      <c r="D411" s="24"/>
      <c r="E411" s="24"/>
      <c r="F411" s="24"/>
      <c r="G411" s="24"/>
      <c r="H411" s="24"/>
      <c r="I411" s="24"/>
      <c r="J411" s="24"/>
      <c r="K411" s="24"/>
      <c r="L411" s="24"/>
      <c r="M411" s="24"/>
      <c r="N411" s="24" t="s">
        <v>19</v>
      </c>
      <c r="O411" s="24"/>
      <c r="P411" s="306"/>
      <c r="Q411" s="306"/>
      <c r="R411" s="306"/>
      <c r="S411" s="306"/>
      <c r="T411" s="259" t="s">
        <v>167</v>
      </c>
      <c r="U411" s="259"/>
      <c r="V411" s="259"/>
      <c r="W411" s="24"/>
      <c r="X411" s="24" t="s">
        <v>19</v>
      </c>
      <c r="Y411" s="307"/>
      <c r="Z411" s="307"/>
      <c r="AA411" s="307"/>
      <c r="AB411" s="307"/>
      <c r="AC411" s="307"/>
      <c r="AD411" s="307"/>
      <c r="AE411" s="307"/>
      <c r="AF411" s="307"/>
      <c r="AG411" s="307"/>
      <c r="AH411" s="307"/>
      <c r="AI411" s="307"/>
      <c r="AJ411" s="307"/>
      <c r="AK411" s="307"/>
      <c r="AL411" s="307"/>
      <c r="AM411" s="307"/>
      <c r="AN411" s="24" t="s">
        <v>89</v>
      </c>
      <c r="AO411" s="24"/>
      <c r="AP411" s="307"/>
      <c r="AQ411" s="307"/>
      <c r="AR411" s="307"/>
      <c r="AS411" s="307"/>
      <c r="AT411" s="307"/>
      <c r="AU411" s="307"/>
      <c r="AV411" s="307"/>
      <c r="AW411" s="307"/>
      <c r="AX411" s="307"/>
      <c r="AY411" s="307"/>
      <c r="AZ411" s="307"/>
      <c r="BA411" s="307"/>
      <c r="BB411" s="307"/>
      <c r="BC411" s="307"/>
      <c r="BD411" s="307"/>
      <c r="BE411" s="24" t="s">
        <v>89</v>
      </c>
      <c r="BF411" s="24"/>
      <c r="BG411" s="308">
        <f t="shared" si="2"/>
        <v>0</v>
      </c>
      <c r="BH411" s="308"/>
      <c r="BI411" s="308"/>
      <c r="BJ411" s="308"/>
      <c r="BK411" s="308"/>
      <c r="BL411" s="308"/>
      <c r="BM411" s="308"/>
      <c r="BN411" s="308"/>
      <c r="BO411" s="308"/>
      <c r="BP411" s="308"/>
      <c r="BQ411" s="308"/>
      <c r="BR411" s="308"/>
      <c r="BS411" s="308"/>
      <c r="BT411" s="308"/>
      <c r="BU411" s="308"/>
      <c r="BV411" s="66"/>
      <c r="BW411" s="62" t="s">
        <v>60</v>
      </c>
      <c r="BX411" s="62"/>
      <c r="BY411" s="62"/>
      <c r="BZ411" s="62"/>
      <c r="CA411" s="62"/>
      <c r="CB411" s="24"/>
      <c r="CE411" s="179"/>
      <c r="CJ411" s="140"/>
    </row>
    <row r="412" spans="2:94" s="1" customFormat="1" ht="17.100000000000001" customHeight="1">
      <c r="B412" s="305"/>
      <c r="C412" s="24"/>
      <c r="D412" s="24"/>
      <c r="E412" s="24"/>
      <c r="F412" s="24"/>
      <c r="G412" s="24"/>
      <c r="H412" s="24"/>
      <c r="I412" s="24"/>
      <c r="J412" s="24"/>
      <c r="K412" s="24"/>
      <c r="L412" s="24"/>
      <c r="M412" s="24"/>
      <c r="N412" s="24" t="s">
        <v>19</v>
      </c>
      <c r="O412" s="24"/>
      <c r="P412" s="306"/>
      <c r="Q412" s="306"/>
      <c r="R412" s="306"/>
      <c r="S412" s="306"/>
      <c r="T412" s="259" t="s">
        <v>167</v>
      </c>
      <c r="U412" s="259"/>
      <c r="V412" s="259"/>
      <c r="W412" s="24"/>
      <c r="X412" s="24" t="s">
        <v>19</v>
      </c>
      <c r="Y412" s="307"/>
      <c r="Z412" s="307"/>
      <c r="AA412" s="307"/>
      <c r="AB412" s="307"/>
      <c r="AC412" s="307"/>
      <c r="AD412" s="307"/>
      <c r="AE412" s="307"/>
      <c r="AF412" s="307"/>
      <c r="AG412" s="307"/>
      <c r="AH412" s="307"/>
      <c r="AI412" s="307"/>
      <c r="AJ412" s="307"/>
      <c r="AK412" s="307"/>
      <c r="AL412" s="307"/>
      <c r="AM412" s="307"/>
      <c r="AN412" s="24" t="s">
        <v>89</v>
      </c>
      <c r="AO412" s="24"/>
      <c r="AP412" s="307"/>
      <c r="AQ412" s="307"/>
      <c r="AR412" s="307"/>
      <c r="AS412" s="307"/>
      <c r="AT412" s="307"/>
      <c r="AU412" s="307"/>
      <c r="AV412" s="307"/>
      <c r="AW412" s="307"/>
      <c r="AX412" s="307"/>
      <c r="AY412" s="307"/>
      <c r="AZ412" s="307"/>
      <c r="BA412" s="307"/>
      <c r="BB412" s="307"/>
      <c r="BC412" s="307"/>
      <c r="BD412" s="307"/>
      <c r="BE412" s="24" t="s">
        <v>89</v>
      </c>
      <c r="BF412" s="24"/>
      <c r="BG412" s="308">
        <f t="shared" si="2"/>
        <v>0</v>
      </c>
      <c r="BH412" s="308"/>
      <c r="BI412" s="308"/>
      <c r="BJ412" s="308"/>
      <c r="BK412" s="308"/>
      <c r="BL412" s="308"/>
      <c r="BM412" s="308"/>
      <c r="BN412" s="308"/>
      <c r="BO412" s="308"/>
      <c r="BP412" s="308"/>
      <c r="BQ412" s="308"/>
      <c r="BR412" s="308"/>
      <c r="BS412" s="308"/>
      <c r="BT412" s="308"/>
      <c r="BU412" s="308"/>
      <c r="BV412" s="66"/>
      <c r="BW412" s="62" t="s">
        <v>60</v>
      </c>
      <c r="BX412" s="62"/>
      <c r="BY412" s="62"/>
      <c r="BZ412" s="62"/>
      <c r="CA412" s="62"/>
      <c r="CB412" s="24"/>
      <c r="CC412" s="1" t="s">
        <v>1145</v>
      </c>
      <c r="CE412" s="179"/>
      <c r="CJ412" s="140"/>
    </row>
    <row r="413" spans="2:94" s="1" customFormat="1" ht="17.100000000000001" customHeight="1">
      <c r="B413" s="305"/>
      <c r="C413" s="24"/>
      <c r="D413" s="24"/>
      <c r="E413" s="24"/>
      <c r="F413" s="260" t="s">
        <v>168</v>
      </c>
      <c r="G413" s="260"/>
      <c r="H413" s="260"/>
      <c r="I413" s="260"/>
      <c r="J413" s="260"/>
      <c r="K413" s="260"/>
      <c r="L413" s="260"/>
      <c r="M413" s="260"/>
      <c r="N413" s="24"/>
      <c r="O413" s="24"/>
      <c r="P413" s="24"/>
      <c r="Q413" s="24"/>
      <c r="R413" s="24"/>
      <c r="S413" s="24"/>
      <c r="T413" s="24"/>
      <c r="U413" s="24"/>
      <c r="V413" s="24"/>
      <c r="W413" s="24"/>
      <c r="X413" s="24" t="s">
        <v>19</v>
      </c>
      <c r="Y413" s="308">
        <f>SUM(Y404:AM412)</f>
        <v>0</v>
      </c>
      <c r="Z413" s="308"/>
      <c r="AA413" s="308"/>
      <c r="AB413" s="308"/>
      <c r="AC413" s="308"/>
      <c r="AD413" s="308"/>
      <c r="AE413" s="308"/>
      <c r="AF413" s="308"/>
      <c r="AG413" s="308"/>
      <c r="AH413" s="308"/>
      <c r="AI413" s="308"/>
      <c r="AJ413" s="308"/>
      <c r="AK413" s="308"/>
      <c r="AL413" s="308"/>
      <c r="AM413" s="308"/>
      <c r="AN413" s="24" t="s">
        <v>89</v>
      </c>
      <c r="AO413" s="24"/>
      <c r="AP413" s="308">
        <f>SUM(AP404:BD412)</f>
        <v>0</v>
      </c>
      <c r="AQ413" s="308"/>
      <c r="AR413" s="308"/>
      <c r="AS413" s="308"/>
      <c r="AT413" s="308"/>
      <c r="AU413" s="308"/>
      <c r="AV413" s="308"/>
      <c r="AW413" s="308"/>
      <c r="AX413" s="308"/>
      <c r="AY413" s="308"/>
      <c r="AZ413" s="308"/>
      <c r="BA413" s="308"/>
      <c r="BB413" s="308"/>
      <c r="BC413" s="308"/>
      <c r="BD413" s="308"/>
      <c r="BE413" s="24" t="s">
        <v>89</v>
      </c>
      <c r="BF413" s="24"/>
      <c r="BG413" s="308">
        <f>Y413+AP413</f>
        <v>0</v>
      </c>
      <c r="BH413" s="308"/>
      <c r="BI413" s="308"/>
      <c r="BJ413" s="308"/>
      <c r="BK413" s="308"/>
      <c r="BL413" s="308"/>
      <c r="BM413" s="308"/>
      <c r="BN413" s="308"/>
      <c r="BO413" s="308"/>
      <c r="BP413" s="308"/>
      <c r="BQ413" s="308"/>
      <c r="BR413" s="308"/>
      <c r="BS413" s="308"/>
      <c r="BT413" s="308"/>
      <c r="BU413" s="308"/>
      <c r="BV413" s="66"/>
      <c r="BW413" s="62" t="s">
        <v>60</v>
      </c>
      <c r="BX413" s="62"/>
      <c r="BY413" s="62"/>
      <c r="BZ413" s="62"/>
      <c r="CA413" s="62"/>
      <c r="CB413" s="25"/>
      <c r="CE413" s="179"/>
      <c r="CJ413" s="140"/>
    </row>
    <row r="414" spans="2:94" s="2" customFormat="1" ht="3.95" customHeight="1">
      <c r="B414" s="305"/>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9"/>
      <c r="CJ414" s="141"/>
      <c r="CK414" s="4"/>
      <c r="CL414" s="4"/>
      <c r="CM414" s="4"/>
      <c r="CN414" s="4"/>
      <c r="CO414" s="4"/>
      <c r="CP414" s="4"/>
    </row>
    <row r="415" spans="2:94" s="2" customFormat="1" ht="5.0999999999999996" customHeight="1">
      <c r="B415" s="305"/>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9"/>
      <c r="CJ415" s="58"/>
    </row>
    <row r="416" spans="2:94" s="1" customFormat="1" ht="17.100000000000001" customHeight="1">
      <c r="B416" s="305"/>
      <c r="C416" s="24"/>
      <c r="D416" s="24" t="s">
        <v>648</v>
      </c>
      <c r="E416" s="24"/>
      <c r="F416" s="24"/>
      <c r="G416" s="24"/>
      <c r="H416" s="24"/>
      <c r="I416" s="24"/>
      <c r="J416" s="24"/>
      <c r="K416" s="24"/>
      <c r="L416" s="24"/>
      <c r="M416" s="24"/>
      <c r="N416" s="24"/>
      <c r="O416" s="24"/>
      <c r="P416" s="24"/>
      <c r="Q416" s="24"/>
      <c r="R416" s="24"/>
      <c r="S416" s="24"/>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1" t="s">
        <v>1149</v>
      </c>
      <c r="CE416" s="179"/>
      <c r="CJ416" s="140"/>
    </row>
    <row r="417" spans="2:88" s="2" customFormat="1" ht="3.95" customHeight="1">
      <c r="B417" s="305"/>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9"/>
      <c r="CJ417" s="58"/>
    </row>
    <row r="418" spans="2:88" s="2" customFormat="1" ht="5.0999999999999996" customHeight="1">
      <c r="B418" s="305"/>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9"/>
      <c r="CJ418" s="58"/>
    </row>
    <row r="419" spans="2:88" s="1" customFormat="1" ht="17.100000000000001" customHeight="1">
      <c r="B419" s="305"/>
      <c r="C419" s="24"/>
      <c r="D419" s="24" t="s">
        <v>649</v>
      </c>
      <c r="E419" s="24"/>
      <c r="F419" s="24"/>
      <c r="G419" s="24"/>
      <c r="H419" s="24"/>
      <c r="I419" s="24"/>
      <c r="J419" s="24"/>
      <c r="K419" s="24"/>
      <c r="L419" s="24"/>
      <c r="M419" s="24"/>
      <c r="N419" s="24"/>
      <c r="O419" s="24"/>
      <c r="P419" s="24"/>
      <c r="Q419" s="24"/>
      <c r="R419" s="24"/>
      <c r="S419" s="24"/>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1" t="s">
        <v>1150</v>
      </c>
      <c r="CE419" s="179"/>
      <c r="CJ419" s="140"/>
    </row>
    <row r="420" spans="2:88" s="2" customFormat="1" ht="3.95" customHeight="1">
      <c r="B420" s="305"/>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9"/>
      <c r="CJ420" s="58"/>
    </row>
    <row r="421" spans="2:88" s="2" customFormat="1" ht="5.0999999999999996" customHeight="1">
      <c r="B421" s="305"/>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9"/>
      <c r="CJ421" s="58"/>
    </row>
    <row r="422" spans="2:88" s="1" customFormat="1" ht="17.100000000000001" customHeight="1">
      <c r="B422" s="305"/>
      <c r="C422" s="24"/>
      <c r="D422" s="24" t="s">
        <v>650</v>
      </c>
      <c r="E422" s="24"/>
      <c r="F422" s="24"/>
      <c r="G422" s="24"/>
      <c r="H422" s="24"/>
      <c r="I422" s="24"/>
      <c r="J422" s="24"/>
      <c r="K422" s="24"/>
      <c r="L422" s="24"/>
      <c r="M422" s="24"/>
      <c r="N422" s="24"/>
      <c r="O422" s="24"/>
      <c r="P422" s="24"/>
      <c r="Q422" s="24"/>
      <c r="R422" s="24"/>
      <c r="S422" s="24"/>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1" t="s">
        <v>1151</v>
      </c>
      <c r="CE422" s="179"/>
      <c r="CJ422" s="140"/>
    </row>
    <row r="423" spans="2:88" s="2" customFormat="1" ht="3.95" customHeight="1">
      <c r="B423" s="305"/>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9"/>
      <c r="CJ423" s="58"/>
    </row>
    <row r="424" spans="2:88" s="2" customFormat="1" ht="5.0999999999999996" customHeight="1">
      <c r="B424" s="305"/>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9"/>
      <c r="CJ424" s="58"/>
    </row>
    <row r="425" spans="2:88" s="1" customFormat="1" ht="17.100000000000001" customHeight="1">
      <c r="B425" s="305"/>
      <c r="C425" s="24"/>
      <c r="D425" s="24" t="s">
        <v>651</v>
      </c>
      <c r="E425" s="24"/>
      <c r="F425" s="24"/>
      <c r="G425" s="24"/>
      <c r="H425" s="24"/>
      <c r="I425" s="24"/>
      <c r="J425" s="24"/>
      <c r="K425" s="24"/>
      <c r="L425" s="24"/>
      <c r="M425" s="24"/>
      <c r="N425" s="24"/>
      <c r="O425" s="24"/>
      <c r="P425" s="24"/>
      <c r="Q425" s="24"/>
      <c r="R425" s="24"/>
      <c r="S425" s="24"/>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1" t="s">
        <v>857</v>
      </c>
      <c r="CE425" s="179"/>
      <c r="CJ425" s="140"/>
    </row>
    <row r="426" spans="2:88" s="2" customFormat="1" ht="3.95" customHeight="1">
      <c r="B426" s="305"/>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9"/>
      <c r="CJ426" s="58"/>
    </row>
    <row r="427" spans="2:88" s="2" customFormat="1" ht="5.0999999999999996" customHeight="1">
      <c r="B427" s="305"/>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9"/>
      <c r="CJ427" s="58"/>
    </row>
    <row r="428" spans="2:88" s="1" customFormat="1" ht="17.100000000000001" customHeight="1">
      <c r="B428" s="305"/>
      <c r="C428" s="24"/>
      <c r="D428" s="24" t="s">
        <v>652</v>
      </c>
      <c r="E428" s="24"/>
      <c r="F428" s="24"/>
      <c r="G428" s="24"/>
      <c r="H428" s="24"/>
      <c r="I428" s="24"/>
      <c r="J428" s="24"/>
      <c r="K428" s="24"/>
      <c r="L428" s="24"/>
      <c r="M428" s="24"/>
      <c r="N428" s="24"/>
      <c r="O428" s="24"/>
      <c r="P428" s="24"/>
      <c r="Q428" s="24"/>
      <c r="R428" s="24"/>
      <c r="S428" s="24"/>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1" t="s">
        <v>856</v>
      </c>
      <c r="CE428" s="179"/>
      <c r="CJ428" s="140"/>
    </row>
    <row r="429" spans="2:88" s="2" customFormat="1" ht="3.95" customHeight="1">
      <c r="B429" s="305"/>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9"/>
      <c r="CJ429" s="58"/>
    </row>
    <row r="430" spans="2:88" s="2" customFormat="1" ht="5.0999999999999996" customHeight="1">
      <c r="B430" s="305"/>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9"/>
      <c r="CJ430" s="58"/>
    </row>
    <row r="431" spans="2:88" s="1" customFormat="1" ht="17.100000000000001" customHeight="1">
      <c r="B431" s="305"/>
      <c r="C431" s="24"/>
      <c r="D431" s="260" t="s">
        <v>653</v>
      </c>
      <c r="E431" s="260"/>
      <c r="F431" s="260"/>
      <c r="G431" s="260"/>
      <c r="H431" s="260"/>
      <c r="I431" s="260"/>
      <c r="J431" s="260"/>
      <c r="K431" s="260"/>
      <c r="L431" s="260"/>
      <c r="M431" s="260"/>
      <c r="N431" s="260"/>
      <c r="O431" s="260"/>
      <c r="P431" s="260"/>
      <c r="Q431" s="260"/>
      <c r="R431" s="260"/>
      <c r="S431" s="260"/>
      <c r="T431" s="260"/>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E431" s="179"/>
      <c r="CJ431" s="140"/>
    </row>
    <row r="432" spans="2:88" s="1" customFormat="1" ht="17.100000000000001" customHeight="1">
      <c r="B432" s="195" t="s">
        <v>1018</v>
      </c>
      <c r="C432" s="24"/>
      <c r="D432" s="65"/>
      <c r="E432" s="65"/>
      <c r="F432" s="65"/>
      <c r="G432" s="65"/>
      <c r="H432" s="65"/>
      <c r="I432" s="65"/>
      <c r="J432" s="65"/>
      <c r="K432" s="65"/>
      <c r="L432" s="65"/>
      <c r="M432" s="65"/>
      <c r="N432" s="65"/>
      <c r="O432" s="65"/>
      <c r="P432" s="65"/>
      <c r="Q432" s="65"/>
      <c r="R432" s="65"/>
      <c r="S432" s="65"/>
      <c r="T432" s="65"/>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174" t="s">
        <v>1018</v>
      </c>
      <c r="CE432" s="179"/>
      <c r="CJ432" s="140"/>
    </row>
    <row r="433" spans="2:88" s="1" customFormat="1" ht="17.100000000000001" customHeight="1" thickBot="1">
      <c r="B433" s="196" t="s">
        <v>1015</v>
      </c>
      <c r="C433" s="24"/>
      <c r="D433" s="24"/>
      <c r="E433" s="24"/>
      <c r="F433" s="24"/>
      <c r="G433" s="24"/>
      <c r="H433" s="24"/>
      <c r="I433" s="24"/>
      <c r="J433" s="24"/>
      <c r="K433" s="24"/>
      <c r="L433" s="24"/>
      <c r="M433" s="24"/>
      <c r="N433" s="24"/>
      <c r="O433" s="24"/>
      <c r="P433" s="24"/>
      <c r="Q433" s="24"/>
      <c r="R433" s="24"/>
      <c r="S433" s="24"/>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176" t="s">
        <v>1015</v>
      </c>
      <c r="CE433" s="179"/>
      <c r="CJ433" s="140"/>
    </row>
    <row r="434" spans="2:88" s="1" customFormat="1" ht="17.100000000000001" customHeight="1">
      <c r="B434" s="197" t="s">
        <v>1016</v>
      </c>
      <c r="C434" s="76"/>
      <c r="D434" s="76" t="s">
        <v>654</v>
      </c>
      <c r="E434" s="76"/>
      <c r="F434" s="76"/>
      <c r="G434" s="76"/>
      <c r="H434" s="76"/>
      <c r="I434" s="76"/>
      <c r="J434" s="76"/>
      <c r="K434" s="76"/>
      <c r="L434" s="76"/>
      <c r="M434" s="76"/>
      <c r="N434" s="76"/>
      <c r="O434" s="76"/>
      <c r="P434" s="76"/>
      <c r="Q434" s="76"/>
      <c r="R434" s="76"/>
      <c r="S434" s="76"/>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c r="BF434" s="231"/>
      <c r="BG434" s="231"/>
      <c r="BH434" s="231"/>
      <c r="BI434" s="231"/>
      <c r="BJ434" s="231"/>
      <c r="BK434" s="231"/>
      <c r="BL434" s="231"/>
      <c r="BM434" s="231"/>
      <c r="BN434" s="231"/>
      <c r="BO434" s="231"/>
      <c r="BP434" s="231"/>
      <c r="BQ434" s="231"/>
      <c r="BR434" s="231"/>
      <c r="BS434" s="231"/>
      <c r="BT434" s="231"/>
      <c r="BU434" s="231"/>
      <c r="BV434" s="231"/>
      <c r="BW434" s="231"/>
      <c r="BX434" s="231"/>
      <c r="BY434" s="231"/>
      <c r="BZ434" s="231"/>
      <c r="CA434" s="231"/>
      <c r="CB434" s="231"/>
      <c r="CC434" s="177" t="s">
        <v>1016</v>
      </c>
      <c r="CD434" s="175"/>
      <c r="CE434" s="179"/>
      <c r="CF434" s="175"/>
      <c r="CJ434" s="140"/>
    </row>
    <row r="435" spans="2:88" s="1" customFormat="1" ht="17.100000000000001" customHeight="1">
      <c r="B435" s="305" t="s">
        <v>1058</v>
      </c>
      <c r="C435" s="24"/>
      <c r="D435" s="24"/>
      <c r="E435" s="233" t="s">
        <v>799</v>
      </c>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118" t="s">
        <v>1152</v>
      </c>
      <c r="CD435" s="175"/>
      <c r="CE435" s="179"/>
      <c r="CF435" s="175"/>
      <c r="CJ435" s="140"/>
    </row>
    <row r="436" spans="2:88" s="1" customFormat="1" ht="17.100000000000001" customHeight="1">
      <c r="B436" s="305"/>
      <c r="C436" s="24"/>
      <c r="D436" s="24"/>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
      <c r="CE436" s="179"/>
      <c r="CJ436" s="140"/>
    </row>
    <row r="437" spans="2:88" s="1" customFormat="1" ht="17.100000000000001" customHeight="1">
      <c r="B437" s="305"/>
      <c r="C437" s="24"/>
      <c r="D437" s="24"/>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E437" s="179"/>
      <c r="CJ437" s="140"/>
    </row>
    <row r="438" spans="2:88" s="1" customFormat="1" ht="17.100000000000001" customHeight="1">
      <c r="B438" s="305"/>
      <c r="C438" s="24"/>
      <c r="D438" s="24"/>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E438" s="179"/>
      <c r="CJ438" s="140"/>
    </row>
    <row r="439" spans="2:88" s="1" customFormat="1" ht="17.100000000000001" customHeight="1">
      <c r="B439" s="305"/>
      <c r="C439" s="28"/>
      <c r="D439" s="28"/>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c r="AF439" s="302"/>
      <c r="AG439" s="302"/>
      <c r="AH439" s="302"/>
      <c r="AI439" s="302"/>
      <c r="AJ439" s="302"/>
      <c r="AK439" s="302"/>
      <c r="AL439" s="302"/>
      <c r="AM439" s="302"/>
      <c r="AN439" s="302"/>
      <c r="AO439" s="302"/>
      <c r="AP439" s="302"/>
      <c r="AQ439" s="302"/>
      <c r="AR439" s="302"/>
      <c r="AS439" s="302"/>
      <c r="AT439" s="302"/>
      <c r="AU439" s="302"/>
      <c r="AV439" s="302"/>
      <c r="AW439" s="302"/>
      <c r="AX439" s="302"/>
      <c r="AY439" s="302"/>
      <c r="AZ439" s="302"/>
      <c r="BA439" s="302"/>
      <c r="BB439" s="302"/>
      <c r="BC439" s="302"/>
      <c r="BD439" s="302"/>
      <c r="BE439" s="302"/>
      <c r="BF439" s="302"/>
      <c r="BG439" s="302"/>
      <c r="BH439" s="302"/>
      <c r="BI439" s="302"/>
      <c r="BJ439" s="302"/>
      <c r="BK439" s="302"/>
      <c r="BL439" s="302"/>
      <c r="BM439" s="302"/>
      <c r="BN439" s="302"/>
      <c r="BO439" s="302"/>
      <c r="BP439" s="302"/>
      <c r="BQ439" s="302"/>
      <c r="BR439" s="302"/>
      <c r="BS439" s="302"/>
      <c r="BT439" s="302"/>
      <c r="BU439" s="302"/>
      <c r="BV439" s="302"/>
      <c r="BW439" s="302"/>
      <c r="BX439" s="302"/>
      <c r="BY439" s="302"/>
      <c r="BZ439" s="302"/>
      <c r="CA439" s="302"/>
      <c r="CB439" s="302"/>
      <c r="CE439" s="179"/>
      <c r="CJ439" s="140"/>
    </row>
    <row r="440" spans="2:88" s="1" customFormat="1" ht="17.100000000000001" customHeight="1">
      <c r="B440" s="305"/>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9"/>
      <c r="CJ440" s="140"/>
    </row>
    <row r="441" spans="2:88" s="1" customFormat="1" ht="3.95" customHeight="1">
      <c r="B441" s="305"/>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9"/>
      <c r="CJ441" s="140"/>
    </row>
    <row r="442" spans="2:88" s="1" customFormat="1" ht="17.100000000000001" customHeight="1">
      <c r="B442" s="305"/>
      <c r="C442" s="24"/>
      <c r="D442" s="24"/>
      <c r="E442" s="24"/>
      <c r="F442" s="24"/>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303"/>
      <c r="AE442" s="303"/>
      <c r="AF442" s="303"/>
      <c r="AG442" s="303"/>
      <c r="AH442" s="303"/>
      <c r="AI442" s="303"/>
      <c r="AJ442" s="303"/>
      <c r="AK442" s="303"/>
      <c r="AL442" s="303"/>
      <c r="AM442" s="303"/>
      <c r="AN442" s="303"/>
      <c r="AO442" s="303"/>
      <c r="AP442" s="303"/>
      <c r="AQ442" s="303"/>
      <c r="AR442" s="303"/>
      <c r="AS442" s="303"/>
      <c r="AT442" s="303"/>
      <c r="AU442" s="303"/>
      <c r="AV442" s="303"/>
      <c r="AW442" s="303"/>
      <c r="AX442" s="303"/>
      <c r="AY442" s="303"/>
      <c r="AZ442" s="303"/>
      <c r="BA442" s="303"/>
      <c r="BB442" s="303"/>
      <c r="BC442" s="303"/>
      <c r="BD442" s="303"/>
      <c r="BE442" s="303"/>
      <c r="BF442" s="303"/>
      <c r="BG442" s="303"/>
      <c r="BH442" s="303"/>
      <c r="BI442" s="303"/>
      <c r="BJ442" s="303"/>
      <c r="BK442" s="303"/>
      <c r="BL442" s="303"/>
      <c r="BM442" s="303"/>
      <c r="BN442" s="303"/>
      <c r="BO442" s="303"/>
      <c r="BP442" s="303"/>
      <c r="BQ442" s="303"/>
      <c r="BR442" s="303"/>
      <c r="BS442" s="303"/>
      <c r="BT442" s="303"/>
      <c r="BU442" s="303"/>
      <c r="BV442" s="303"/>
      <c r="BW442" s="303"/>
      <c r="BX442" s="303"/>
      <c r="BY442" s="303"/>
      <c r="BZ442" s="303"/>
      <c r="CA442" s="303"/>
      <c r="CB442" s="25"/>
      <c r="CE442" s="179"/>
      <c r="CJ442" s="140"/>
    </row>
    <row r="443" spans="2:88" s="2" customFormat="1" ht="15.75" customHeight="1">
      <c r="B443" s="305"/>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9"/>
      <c r="CJ443" s="58"/>
    </row>
    <row r="444" spans="2:88" ht="17.100000000000001" customHeight="1">
      <c r="B444" s="305"/>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9"/>
    </row>
    <row r="445" spans="2:88" ht="15" customHeight="1">
      <c r="B445" s="305"/>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9"/>
    </row>
    <row r="446" spans="2:88" ht="15" customHeight="1">
      <c r="B446" s="305"/>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9"/>
    </row>
    <row r="447" spans="2:88" ht="15" customHeight="1">
      <c r="B447" s="305"/>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9"/>
    </row>
    <row r="448" spans="2:88" ht="15" customHeight="1">
      <c r="B448" s="305"/>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9"/>
    </row>
    <row r="449" spans="2:83" ht="15" customHeight="1">
      <c r="B449" s="305"/>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9"/>
    </row>
    <row r="450" spans="2:83" ht="15" customHeight="1">
      <c r="B450" s="305"/>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9"/>
    </row>
    <row r="451" spans="2:83" ht="15" customHeight="1">
      <c r="B451" s="305"/>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9"/>
    </row>
    <row r="452" spans="2:83" ht="15" customHeight="1">
      <c r="B452" s="305"/>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9"/>
    </row>
    <row r="453" spans="2:83" ht="15" customHeight="1">
      <c r="B453" s="305"/>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9"/>
    </row>
    <row r="454" spans="2:83" ht="15" customHeight="1">
      <c r="B454" s="305"/>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9"/>
    </row>
    <row r="455" spans="2:83" ht="15" customHeight="1">
      <c r="B455" s="305"/>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9"/>
    </row>
    <row r="456" spans="2:83" ht="15" customHeight="1">
      <c r="B456" s="305"/>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9"/>
    </row>
    <row r="457" spans="2:83" ht="15" customHeight="1">
      <c r="B457" s="305"/>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9"/>
    </row>
    <row r="458" spans="2:83" ht="15" customHeight="1">
      <c r="B458" s="305"/>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9"/>
    </row>
    <row r="459" spans="2:83" ht="15" customHeight="1">
      <c r="B459" s="305"/>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9"/>
    </row>
    <row r="460" spans="2:83" ht="15" customHeight="1">
      <c r="B460" s="305"/>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9"/>
    </row>
    <row r="461" spans="2:83" ht="15" customHeight="1">
      <c r="B461" s="305"/>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9"/>
    </row>
    <row r="462" spans="2:83" ht="15" customHeight="1">
      <c r="B462" s="305"/>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9"/>
    </row>
    <row r="463" spans="2:83" ht="15" customHeight="1">
      <c r="B463" s="305"/>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9"/>
    </row>
    <row r="464" spans="2:83" ht="15" customHeight="1">
      <c r="B464" s="305"/>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9"/>
    </row>
    <row r="465" spans="2:83" ht="15" customHeight="1">
      <c r="B465" s="305"/>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9"/>
    </row>
    <row r="466" spans="2:83" ht="15" customHeight="1">
      <c r="B466" s="305"/>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9"/>
    </row>
    <row r="467" spans="2:83" ht="15" customHeight="1">
      <c r="B467" s="305"/>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9"/>
    </row>
    <row r="468" spans="2:83" ht="15" customHeight="1">
      <c r="B468" s="305"/>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9"/>
    </row>
    <row r="469" spans="2:83" ht="15" customHeight="1">
      <c r="B469" s="305"/>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9"/>
    </row>
    <row r="470" spans="2:83" ht="15" customHeight="1">
      <c r="B470" s="305"/>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9"/>
    </row>
    <row r="471" spans="2:83" ht="15" customHeight="1">
      <c r="B471" s="305"/>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9"/>
    </row>
    <row r="472" spans="2:83" ht="15" customHeight="1">
      <c r="B472" s="305"/>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9"/>
    </row>
    <row r="473" spans="2:83" ht="15" customHeight="1">
      <c r="B473" s="305"/>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9"/>
    </row>
    <row r="474" spans="2:83" ht="15" customHeight="1">
      <c r="B474" s="305"/>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9"/>
    </row>
    <row r="475" spans="2:83" ht="15" customHeight="1">
      <c r="B475" s="305"/>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9"/>
    </row>
    <row r="476" spans="2:83" ht="15" customHeight="1">
      <c r="B476" s="305"/>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9"/>
    </row>
    <row r="477" spans="2:83" ht="15" customHeight="1">
      <c r="B477" s="305"/>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9"/>
    </row>
    <row r="478" spans="2:83" ht="15" customHeight="1">
      <c r="B478" s="305"/>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9"/>
    </row>
    <row r="479" spans="2:83" ht="15" customHeight="1">
      <c r="B479" s="305"/>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9"/>
    </row>
    <row r="480" spans="2:83" ht="15" customHeight="1">
      <c r="B480" s="305"/>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9"/>
    </row>
    <row r="481" spans="2:83" ht="15" customHeight="1">
      <c r="B481" s="305"/>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9"/>
    </row>
    <row r="482" spans="2:83" ht="15" customHeight="1">
      <c r="B482" s="195" t="s">
        <v>1018</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4" t="s">
        <v>1018</v>
      </c>
      <c r="CE482" s="179"/>
    </row>
    <row r="483" spans="2:83" ht="15" customHeight="1" thickBot="1">
      <c r="B483" s="196" t="s">
        <v>1015</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6" t="s">
        <v>1015</v>
      </c>
      <c r="CE483" s="179"/>
    </row>
    <row r="484" spans="2:83" ht="15" customHeight="1">
      <c r="B484" s="200" t="s">
        <v>1016</v>
      </c>
      <c r="C484" s="259" t="s">
        <v>152</v>
      </c>
      <c r="D484" s="259"/>
      <c r="E484" s="259"/>
      <c r="F484" s="259"/>
      <c r="G484" s="259"/>
      <c r="H484" s="259"/>
      <c r="I484" s="259"/>
      <c r="J484" s="259"/>
      <c r="K484" s="259"/>
      <c r="L484" s="259"/>
      <c r="M484" s="259"/>
      <c r="N484" s="259"/>
      <c r="O484" s="259"/>
      <c r="P484" s="259"/>
      <c r="Q484" s="259"/>
      <c r="R484" s="259"/>
      <c r="S484" s="259"/>
      <c r="T484" s="259"/>
      <c r="U484" s="259"/>
      <c r="V484" s="259"/>
      <c r="W484" s="259"/>
      <c r="X484" s="259"/>
      <c r="Y484" s="259"/>
      <c r="Z484" s="259"/>
      <c r="AA484" s="259"/>
      <c r="AB484" s="259"/>
      <c r="AC484" s="259"/>
      <c r="AD484" s="259"/>
      <c r="AE484" s="259"/>
      <c r="AF484" s="259"/>
      <c r="AG484" s="259"/>
      <c r="AH484" s="259"/>
      <c r="AI484" s="259"/>
      <c r="AJ484" s="259"/>
      <c r="AK484" s="259"/>
      <c r="AL484" s="259"/>
      <c r="AM484" s="259"/>
      <c r="AN484" s="259"/>
      <c r="AO484" s="259"/>
      <c r="AP484" s="259"/>
      <c r="AQ484" s="259"/>
      <c r="AR484" s="259"/>
      <c r="AS484" s="259"/>
      <c r="AT484" s="259"/>
      <c r="AU484" s="259"/>
      <c r="AV484" s="259"/>
      <c r="AW484" s="259"/>
      <c r="AX484" s="259"/>
      <c r="AY484" s="259"/>
      <c r="AZ484" s="259"/>
      <c r="BA484" s="259"/>
      <c r="BB484" s="259"/>
      <c r="BC484" s="259"/>
      <c r="BD484" s="259"/>
      <c r="BE484" s="259"/>
      <c r="BF484" s="259"/>
      <c r="BG484" s="259"/>
      <c r="BH484" s="259"/>
      <c r="BI484" s="259"/>
      <c r="BJ484" s="259"/>
      <c r="BK484" s="259"/>
      <c r="BL484" s="259"/>
      <c r="BM484" s="259"/>
      <c r="BN484" s="259"/>
      <c r="BO484" s="259"/>
      <c r="BP484" s="259"/>
      <c r="BQ484" s="259"/>
      <c r="BR484" s="259"/>
      <c r="BS484" s="259"/>
      <c r="BT484" s="259"/>
      <c r="BU484" s="259"/>
      <c r="BV484" s="259"/>
      <c r="BW484" s="259"/>
      <c r="BX484" s="259"/>
      <c r="BY484" s="259"/>
      <c r="BZ484" s="259"/>
      <c r="CA484" s="259"/>
      <c r="CB484" s="259"/>
      <c r="CC484" s="197" t="s">
        <v>1016</v>
      </c>
      <c r="CE484" s="179"/>
    </row>
    <row r="485" spans="2:83" ht="15" customHeight="1">
      <c r="B485" s="305" t="s">
        <v>1059</v>
      </c>
      <c r="C485" s="24"/>
      <c r="D485" s="24" t="s">
        <v>153</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5"/>
      <c r="CE485" s="179"/>
    </row>
    <row r="486" spans="2:83" ht="15" customHeight="1">
      <c r="B486" s="305"/>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9"/>
    </row>
    <row r="487" spans="2:83" ht="15" customHeight="1">
      <c r="B487" s="305"/>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9"/>
    </row>
    <row r="488" spans="2:83" ht="15" customHeight="1">
      <c r="B488" s="305"/>
      <c r="C488" s="24"/>
      <c r="D488" s="24" t="s">
        <v>154</v>
      </c>
      <c r="E488" s="24"/>
      <c r="F488" s="24"/>
      <c r="G488" s="24"/>
      <c r="H488" s="24"/>
      <c r="I488" s="24"/>
      <c r="J488" s="24"/>
      <c r="K488" s="24"/>
      <c r="L488" s="24"/>
      <c r="M488" s="24"/>
      <c r="N488" s="24"/>
      <c r="O488" s="24"/>
      <c r="P488" s="267"/>
      <c r="Q488" s="267"/>
      <c r="R488" s="267"/>
      <c r="S488" s="267"/>
      <c r="T488" s="267"/>
      <c r="U488" s="267"/>
      <c r="V488" s="267"/>
      <c r="W488" s="267"/>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1019</v>
      </c>
      <c r="CE488" s="179"/>
    </row>
    <row r="489" spans="2:83" ht="15" customHeight="1">
      <c r="B489" s="305"/>
      <c r="C489" s="24"/>
      <c r="D489" s="24" t="s">
        <v>155</v>
      </c>
      <c r="E489" s="24"/>
      <c r="F489" s="24"/>
      <c r="G489" s="24"/>
      <c r="H489" s="24"/>
      <c r="I489" s="24"/>
      <c r="J489" s="24"/>
      <c r="K489" s="24"/>
      <c r="L489" s="24"/>
      <c r="M489" s="24"/>
      <c r="N489" s="24"/>
      <c r="O489" s="259" t="s">
        <v>930</v>
      </c>
      <c r="P489" s="259"/>
      <c r="Q489" s="259"/>
      <c r="R489" s="259"/>
      <c r="S489" s="259"/>
      <c r="T489" s="315" t="s">
        <v>927</v>
      </c>
      <c r="U489" s="315"/>
      <c r="V489" s="315"/>
      <c r="W489" s="315"/>
      <c r="X489" s="315"/>
      <c r="Y489" s="315"/>
      <c r="Z489" s="315"/>
      <c r="AA489" s="315"/>
      <c r="AB489" s="315"/>
      <c r="AC489" s="315"/>
      <c r="AD489" s="315"/>
      <c r="AE489" s="315"/>
      <c r="AF489" s="315"/>
      <c r="AG489" s="315"/>
      <c r="AH489" s="315"/>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5"/>
      <c r="BJ489" s="315"/>
      <c r="BK489" s="315"/>
      <c r="BL489" s="315"/>
      <c r="BM489" s="315"/>
      <c r="BN489" s="315"/>
      <c r="BO489" s="315"/>
      <c r="BP489" s="315"/>
      <c r="BQ489" s="315"/>
      <c r="BR489" s="315"/>
      <c r="BS489" s="315"/>
      <c r="BT489" s="315"/>
      <c r="BU489" s="315"/>
      <c r="BV489" s="315"/>
      <c r="BW489" s="315"/>
      <c r="BX489" s="315"/>
      <c r="BY489" s="315"/>
      <c r="BZ489" s="315"/>
      <c r="CA489" s="24"/>
      <c r="CB489" s="24"/>
      <c r="CC489" s="1"/>
      <c r="CE489" s="179"/>
    </row>
    <row r="490" spans="2:83" ht="15" customHeight="1">
      <c r="B490" s="305"/>
      <c r="C490" s="24"/>
      <c r="D490" s="24"/>
      <c r="E490" s="24"/>
      <c r="F490" s="24"/>
      <c r="G490" s="24"/>
      <c r="H490" s="24"/>
      <c r="I490" s="24"/>
      <c r="J490" s="24"/>
      <c r="K490" s="24"/>
      <c r="L490" s="24"/>
      <c r="M490" s="24"/>
      <c r="N490" s="24"/>
      <c r="O490" s="259" t="s">
        <v>930</v>
      </c>
      <c r="P490" s="259"/>
      <c r="Q490" s="259"/>
      <c r="R490" s="259"/>
      <c r="S490" s="259"/>
      <c r="T490" s="315"/>
      <c r="U490" s="315"/>
      <c r="V490" s="315"/>
      <c r="W490" s="315"/>
      <c r="X490" s="315"/>
      <c r="Y490" s="315"/>
      <c r="Z490" s="315"/>
      <c r="AA490" s="315"/>
      <c r="AB490" s="315"/>
      <c r="AC490" s="315"/>
      <c r="AD490" s="315"/>
      <c r="AE490" s="315"/>
      <c r="AF490" s="315"/>
      <c r="AG490" s="315"/>
      <c r="AH490" s="315"/>
      <c r="AI490" s="315"/>
      <c r="AJ490" s="315"/>
      <c r="AK490" s="315"/>
      <c r="AL490" s="315"/>
      <c r="AM490" s="315"/>
      <c r="AN490" s="315"/>
      <c r="AO490" s="315"/>
      <c r="AP490" s="315"/>
      <c r="AQ490" s="315"/>
      <c r="AR490" s="315"/>
      <c r="AS490" s="315"/>
      <c r="AT490" s="315"/>
      <c r="AU490" s="315"/>
      <c r="AV490" s="315"/>
      <c r="AW490" s="315"/>
      <c r="AX490" s="315"/>
      <c r="AY490" s="315"/>
      <c r="AZ490" s="315"/>
      <c r="BA490" s="315"/>
      <c r="BB490" s="315"/>
      <c r="BC490" s="315"/>
      <c r="BD490" s="315"/>
      <c r="BE490" s="315"/>
      <c r="BF490" s="315"/>
      <c r="BG490" s="315"/>
      <c r="BH490" s="315"/>
      <c r="BI490" s="315"/>
      <c r="BJ490" s="315"/>
      <c r="BK490" s="315"/>
      <c r="BL490" s="315"/>
      <c r="BM490" s="315"/>
      <c r="BN490" s="315"/>
      <c r="BO490" s="315"/>
      <c r="BP490" s="315"/>
      <c r="BQ490" s="315"/>
      <c r="BR490" s="315"/>
      <c r="BS490" s="315"/>
      <c r="BT490" s="315"/>
      <c r="BU490" s="315"/>
      <c r="BV490" s="315"/>
      <c r="BW490" s="315"/>
      <c r="BX490" s="315"/>
      <c r="BY490" s="315"/>
      <c r="BZ490" s="315"/>
      <c r="CA490" s="24"/>
      <c r="CB490" s="24"/>
      <c r="CC490" s="1"/>
      <c r="CE490" s="179"/>
    </row>
    <row r="491" spans="2:83" ht="15" customHeight="1">
      <c r="B491" s="305"/>
      <c r="C491" s="24"/>
      <c r="D491" s="24"/>
      <c r="E491" s="24"/>
      <c r="F491" s="24"/>
      <c r="G491" s="24"/>
      <c r="H491" s="24"/>
      <c r="I491" s="24"/>
      <c r="J491" s="24"/>
      <c r="K491" s="24"/>
      <c r="L491" s="24"/>
      <c r="M491" s="24"/>
      <c r="N491" s="24"/>
      <c r="O491" s="259" t="s">
        <v>930</v>
      </c>
      <c r="P491" s="259"/>
      <c r="Q491" s="259"/>
      <c r="R491" s="259"/>
      <c r="S491" s="259"/>
      <c r="T491" s="315"/>
      <c r="U491" s="315"/>
      <c r="V491" s="315"/>
      <c r="W491" s="315"/>
      <c r="X491" s="315"/>
      <c r="Y491" s="315"/>
      <c r="Z491" s="315"/>
      <c r="AA491" s="315"/>
      <c r="AB491" s="315"/>
      <c r="AC491" s="315"/>
      <c r="AD491" s="315"/>
      <c r="AE491" s="315"/>
      <c r="AF491" s="315"/>
      <c r="AG491" s="315"/>
      <c r="AH491" s="315"/>
      <c r="AI491" s="315"/>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c r="BN491" s="315"/>
      <c r="BO491" s="315"/>
      <c r="BP491" s="315"/>
      <c r="BQ491" s="315"/>
      <c r="BR491" s="315"/>
      <c r="BS491" s="315"/>
      <c r="BT491" s="315"/>
      <c r="BU491" s="315"/>
      <c r="BV491" s="315"/>
      <c r="BW491" s="315"/>
      <c r="BX491" s="315"/>
      <c r="BY491" s="315"/>
      <c r="BZ491" s="315"/>
      <c r="CA491" s="24"/>
      <c r="CB491" s="24"/>
      <c r="CC491" s="1"/>
      <c r="CE491" s="179"/>
    </row>
    <row r="492" spans="2:83" ht="15" customHeight="1">
      <c r="B492" s="305"/>
      <c r="C492" s="24"/>
      <c r="D492" s="24"/>
      <c r="E492" s="24"/>
      <c r="F492" s="24"/>
      <c r="G492" s="24"/>
      <c r="H492" s="24"/>
      <c r="I492" s="24"/>
      <c r="J492" s="24"/>
      <c r="K492" s="24"/>
      <c r="L492" s="24"/>
      <c r="M492" s="24"/>
      <c r="N492" s="24"/>
      <c r="O492" s="259" t="s">
        <v>930</v>
      </c>
      <c r="P492" s="259"/>
      <c r="Q492" s="259"/>
      <c r="R492" s="259"/>
      <c r="S492" s="259"/>
      <c r="T492" s="315"/>
      <c r="U492" s="315"/>
      <c r="V492" s="315"/>
      <c r="W492" s="315"/>
      <c r="X492" s="315"/>
      <c r="Y492" s="315"/>
      <c r="Z492" s="315"/>
      <c r="AA492" s="315"/>
      <c r="AB492" s="315"/>
      <c r="AC492" s="315"/>
      <c r="AD492" s="315"/>
      <c r="AE492" s="315"/>
      <c r="AF492" s="315"/>
      <c r="AG492" s="315"/>
      <c r="AH492" s="315"/>
      <c r="AI492" s="315"/>
      <c r="AJ492" s="315"/>
      <c r="AK492" s="315"/>
      <c r="AL492" s="315"/>
      <c r="AM492" s="315"/>
      <c r="AN492" s="315"/>
      <c r="AO492" s="315"/>
      <c r="AP492" s="315"/>
      <c r="AQ492" s="315"/>
      <c r="AR492" s="315"/>
      <c r="AS492" s="315"/>
      <c r="AT492" s="315"/>
      <c r="AU492" s="315"/>
      <c r="AV492" s="315"/>
      <c r="AW492" s="315"/>
      <c r="AX492" s="315"/>
      <c r="AY492" s="315"/>
      <c r="AZ492" s="315"/>
      <c r="BA492" s="315"/>
      <c r="BB492" s="315"/>
      <c r="BC492" s="315"/>
      <c r="BD492" s="315"/>
      <c r="BE492" s="315"/>
      <c r="BF492" s="315"/>
      <c r="BG492" s="315"/>
      <c r="BH492" s="315"/>
      <c r="BI492" s="315"/>
      <c r="BJ492" s="315"/>
      <c r="BK492" s="315"/>
      <c r="BL492" s="315"/>
      <c r="BM492" s="315"/>
      <c r="BN492" s="315"/>
      <c r="BO492" s="315"/>
      <c r="BP492" s="315"/>
      <c r="BQ492" s="315"/>
      <c r="BR492" s="315"/>
      <c r="BS492" s="315"/>
      <c r="BT492" s="315"/>
      <c r="BU492" s="315"/>
      <c r="BV492" s="315"/>
      <c r="BW492" s="315"/>
      <c r="BX492" s="315"/>
      <c r="BY492" s="315"/>
      <c r="BZ492" s="315"/>
      <c r="CA492" s="24"/>
      <c r="CB492" s="24"/>
      <c r="CC492" s="1"/>
      <c r="CE492" s="179"/>
    </row>
    <row r="493" spans="2:83" ht="15" customHeight="1">
      <c r="B493" s="305"/>
      <c r="C493" s="24"/>
      <c r="D493" s="24"/>
      <c r="E493" s="24"/>
      <c r="F493" s="24"/>
      <c r="G493" s="24"/>
      <c r="H493" s="24"/>
      <c r="I493" s="24"/>
      <c r="J493" s="24"/>
      <c r="K493" s="24"/>
      <c r="L493" s="24"/>
      <c r="M493" s="24"/>
      <c r="N493" s="24"/>
      <c r="O493" s="259" t="s">
        <v>930</v>
      </c>
      <c r="P493" s="259"/>
      <c r="Q493" s="259"/>
      <c r="R493" s="259"/>
      <c r="S493" s="259"/>
      <c r="T493" s="315"/>
      <c r="U493" s="315"/>
      <c r="V493" s="315"/>
      <c r="W493" s="315"/>
      <c r="X493" s="315"/>
      <c r="Y493" s="315"/>
      <c r="Z493" s="315"/>
      <c r="AA493" s="315"/>
      <c r="AB493" s="315"/>
      <c r="AC493" s="315"/>
      <c r="AD493" s="315"/>
      <c r="AE493" s="315"/>
      <c r="AF493" s="315"/>
      <c r="AG493" s="315"/>
      <c r="AH493" s="315"/>
      <c r="AI493" s="315"/>
      <c r="AJ493" s="315"/>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c r="BN493" s="315"/>
      <c r="BO493" s="315"/>
      <c r="BP493" s="315"/>
      <c r="BQ493" s="315"/>
      <c r="BR493" s="315"/>
      <c r="BS493" s="315"/>
      <c r="BT493" s="315"/>
      <c r="BU493" s="315"/>
      <c r="BV493" s="315"/>
      <c r="BW493" s="315"/>
      <c r="BX493" s="315"/>
      <c r="BY493" s="315"/>
      <c r="BZ493" s="315"/>
      <c r="CA493" s="24"/>
      <c r="CB493" s="24"/>
      <c r="CC493" s="1"/>
      <c r="CE493" s="179"/>
    </row>
    <row r="494" spans="2:83" ht="15" customHeight="1">
      <c r="B494" s="305"/>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9"/>
    </row>
    <row r="495" spans="2:83" ht="15" customHeight="1">
      <c r="B495" s="305"/>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9"/>
    </row>
    <row r="496" spans="2:83" ht="15" customHeight="1">
      <c r="B496" s="305"/>
      <c r="C496" s="24"/>
      <c r="D496" s="24" t="s">
        <v>156</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9"/>
    </row>
    <row r="497" spans="2:83" ht="15" customHeight="1">
      <c r="B497" s="305"/>
      <c r="C497" s="24"/>
      <c r="D497" s="24"/>
      <c r="E497" s="24"/>
      <c r="F497" s="24"/>
      <c r="G497" s="267" t="s">
        <v>37</v>
      </c>
      <c r="H497" s="267"/>
      <c r="I497" s="24" t="s">
        <v>114</v>
      </c>
      <c r="J497" s="24"/>
      <c r="K497" s="24"/>
      <c r="L497" s="24"/>
      <c r="M497" s="24"/>
      <c r="N497" s="24"/>
      <c r="O497" s="267" t="s">
        <v>37</v>
      </c>
      <c r="P497" s="267"/>
      <c r="Q497" s="24" t="s">
        <v>115</v>
      </c>
      <c r="R497" s="24"/>
      <c r="S497" s="24"/>
      <c r="T497" s="24"/>
      <c r="U497" s="24"/>
      <c r="V497" s="24"/>
      <c r="W497" s="267" t="s">
        <v>37</v>
      </c>
      <c r="X497" s="267"/>
      <c r="Y497" s="24" t="s">
        <v>116</v>
      </c>
      <c r="Z497" s="24"/>
      <c r="AA497" s="24"/>
      <c r="AB497" s="24"/>
      <c r="AC497" s="24"/>
      <c r="AD497" s="24"/>
      <c r="AE497" s="267" t="s">
        <v>37</v>
      </c>
      <c r="AF497" s="267"/>
      <c r="AG497" s="24" t="s">
        <v>117</v>
      </c>
      <c r="AH497" s="24"/>
      <c r="AI497" s="24"/>
      <c r="AJ497" s="24"/>
      <c r="AK497" s="24"/>
      <c r="AL497" s="24"/>
      <c r="AM497" s="267" t="s">
        <v>37</v>
      </c>
      <c r="AN497" s="267"/>
      <c r="AO497" s="24" t="s">
        <v>118</v>
      </c>
      <c r="AP497" s="24"/>
      <c r="AQ497" s="24"/>
      <c r="AR497" s="24"/>
      <c r="AS497" s="24"/>
      <c r="AT497" s="24"/>
      <c r="AU497" s="24"/>
      <c r="AV497" s="24"/>
      <c r="AW497" s="24"/>
      <c r="AX497" s="267" t="s">
        <v>37</v>
      </c>
      <c r="AY497" s="267"/>
      <c r="AZ497" s="24" t="s">
        <v>119</v>
      </c>
      <c r="BA497" s="24"/>
      <c r="BB497" s="24"/>
      <c r="BC497" s="24"/>
      <c r="BD497" s="24"/>
      <c r="BE497" s="24"/>
      <c r="BF497" s="24"/>
      <c r="BG497" s="24"/>
      <c r="BH497" s="24"/>
      <c r="BI497" s="24"/>
      <c r="BJ497" s="24"/>
      <c r="BK497" s="24"/>
      <c r="BL497" s="267" t="s">
        <v>37</v>
      </c>
      <c r="BM497" s="267"/>
      <c r="BN497" s="24" t="s">
        <v>120</v>
      </c>
      <c r="BO497" s="24"/>
      <c r="BP497" s="24"/>
      <c r="BQ497" s="24"/>
      <c r="BR497" s="24"/>
      <c r="BS497" s="24"/>
      <c r="BT497" s="24"/>
      <c r="BU497" s="24"/>
      <c r="BV497" s="24"/>
      <c r="BW497" s="24"/>
      <c r="BX497" s="24"/>
      <c r="BY497" s="24"/>
      <c r="BZ497" s="24"/>
      <c r="CA497" s="24"/>
      <c r="CB497" s="24"/>
      <c r="CC497" s="1"/>
      <c r="CE497" s="179"/>
    </row>
    <row r="498" spans="2:83" ht="15" customHeight="1">
      <c r="B498" s="305"/>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9"/>
    </row>
    <row r="499" spans="2:83" ht="15" customHeight="1">
      <c r="B499" s="305"/>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9"/>
    </row>
    <row r="500" spans="2:83" ht="15" customHeight="1">
      <c r="B500" s="305"/>
      <c r="C500" s="24"/>
      <c r="D500" s="24" t="s">
        <v>157</v>
      </c>
      <c r="E500" s="24"/>
      <c r="F500" s="24"/>
      <c r="G500" s="24"/>
      <c r="H500" s="24"/>
      <c r="I500" s="24"/>
      <c r="J500" s="24"/>
      <c r="K500" s="24"/>
      <c r="L500" s="24"/>
      <c r="M500" s="24"/>
      <c r="N500" s="24"/>
      <c r="O500" s="24"/>
      <c r="P500" s="24"/>
      <c r="Q500" s="24"/>
      <c r="R500" s="24"/>
      <c r="S500" s="262" t="s">
        <v>931</v>
      </c>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4"/>
      <c r="AR500" s="24" t="s">
        <v>738</v>
      </c>
      <c r="AS500" s="24"/>
      <c r="AT500" s="24"/>
      <c r="AU500" s="24"/>
      <c r="AV500" s="262"/>
      <c r="AW500" s="262"/>
      <c r="AX500" s="262"/>
      <c r="AY500" s="262"/>
      <c r="AZ500" s="262"/>
      <c r="BA500" s="262"/>
      <c r="BB500" s="262"/>
      <c r="BC500" s="262"/>
      <c r="BD500" s="262"/>
      <c r="BE500" s="262"/>
      <c r="BF500" s="262"/>
      <c r="BG500" s="262"/>
      <c r="BH500" s="262"/>
      <c r="BI500" s="262"/>
      <c r="BJ500" s="262"/>
      <c r="BK500" s="262"/>
      <c r="BL500" s="262"/>
      <c r="BM500" s="262"/>
      <c r="BN500" s="262"/>
      <c r="BO500" s="262"/>
      <c r="BP500" s="262"/>
      <c r="BQ500" s="262"/>
      <c r="BR500" s="24"/>
      <c r="BS500" s="24"/>
      <c r="BT500" s="24"/>
      <c r="BU500" s="24"/>
      <c r="BV500" s="24"/>
      <c r="BW500" s="24"/>
      <c r="BX500" s="24"/>
      <c r="BY500" s="24"/>
      <c r="BZ500" s="24"/>
      <c r="CA500" s="24"/>
      <c r="CB500" s="24"/>
      <c r="CC500" s="1"/>
      <c r="CE500" s="179"/>
    </row>
    <row r="501" spans="2:83" ht="15" customHeight="1">
      <c r="B501" s="305"/>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9"/>
    </row>
    <row r="502" spans="2:83" ht="15" customHeight="1">
      <c r="B502" s="305"/>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9"/>
    </row>
    <row r="503" spans="2:83" ht="15" customHeight="1">
      <c r="B503" s="305"/>
      <c r="C503" s="24"/>
      <c r="D503" s="24" t="s">
        <v>631</v>
      </c>
      <c r="E503" s="24"/>
      <c r="F503" s="24"/>
      <c r="G503" s="24"/>
      <c r="H503" s="24"/>
      <c r="I503" s="24"/>
      <c r="J503" s="24"/>
      <c r="K503" s="24"/>
      <c r="L503" s="24"/>
      <c r="M503" s="24"/>
      <c r="N503" s="24"/>
      <c r="O503" s="24"/>
      <c r="P503" s="24"/>
      <c r="Q503" s="24"/>
      <c r="R503" s="24"/>
      <c r="S503" s="314"/>
      <c r="T503" s="314"/>
      <c r="U503" s="314"/>
      <c r="V503" s="314"/>
      <c r="W503" s="314"/>
      <c r="X503" s="314"/>
      <c r="Y503" s="314"/>
      <c r="Z503" s="314"/>
      <c r="AA503" s="314"/>
      <c r="AB503" s="314"/>
      <c r="AC503" s="314"/>
      <c r="AD503" s="314"/>
      <c r="AE503" s="314"/>
      <c r="AF503" s="314"/>
      <c r="AG503" s="314"/>
      <c r="AH503" s="314"/>
      <c r="AI503" s="314"/>
      <c r="AJ503" s="314"/>
      <c r="AK503" s="31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9"/>
    </row>
    <row r="504" spans="2:83" ht="15" customHeight="1">
      <c r="B504" s="305"/>
      <c r="C504" s="50"/>
      <c r="D504" s="50"/>
      <c r="E504" s="50"/>
      <c r="F504" s="50"/>
      <c r="G504" s="309" t="s">
        <v>37</v>
      </c>
      <c r="H504" s="309"/>
      <c r="I504" s="33" t="s">
        <v>773</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1155</v>
      </c>
      <c r="CE504" s="179"/>
    </row>
    <row r="505" spans="2:83" ht="15" customHeight="1">
      <c r="B505" s="305"/>
      <c r="C505" s="50"/>
      <c r="D505" s="50"/>
      <c r="E505" s="50"/>
      <c r="F505" s="50"/>
      <c r="G505" s="309" t="s">
        <v>37</v>
      </c>
      <c r="H505" s="309"/>
      <c r="I505" s="33" t="s">
        <v>774</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1154</v>
      </c>
      <c r="CE505" s="179"/>
    </row>
    <row r="506" spans="2:83" ht="15" customHeight="1">
      <c r="B506" s="305"/>
      <c r="C506" s="50"/>
      <c r="D506" s="50"/>
      <c r="E506" s="50"/>
      <c r="F506" s="50"/>
      <c r="G506" s="309" t="s">
        <v>37</v>
      </c>
      <c r="H506" s="309"/>
      <c r="I506" s="33" t="s">
        <v>775</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1153</v>
      </c>
      <c r="CE506" s="179"/>
    </row>
    <row r="507" spans="2:83" ht="15" customHeight="1">
      <c r="B507" s="305"/>
      <c r="C507" s="50"/>
      <c r="D507" s="50"/>
      <c r="E507" s="50"/>
      <c r="F507" s="50"/>
      <c r="G507" s="309" t="s">
        <v>37</v>
      </c>
      <c r="H507" s="309"/>
      <c r="I507" s="33" t="s">
        <v>341</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8" t="s">
        <v>1156</v>
      </c>
      <c r="CE507" s="179"/>
    </row>
    <row r="508" spans="2:83" ht="15" customHeight="1">
      <c r="B508" s="305"/>
      <c r="C508" s="50"/>
      <c r="D508" s="50"/>
      <c r="E508" s="50"/>
      <c r="F508" s="50"/>
      <c r="G508" s="309" t="s">
        <v>37</v>
      </c>
      <c r="H508" s="309"/>
      <c r="I508" s="33" t="s">
        <v>632</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8" t="s">
        <v>1157</v>
      </c>
    </row>
    <row r="509" spans="2:83" ht="15" customHeight="1">
      <c r="B509" s="305"/>
      <c r="C509" s="50"/>
      <c r="D509" s="50"/>
      <c r="E509" s="50"/>
      <c r="F509" s="50"/>
      <c r="G509" s="309" t="s">
        <v>37</v>
      </c>
      <c r="H509" s="309"/>
      <c r="I509" s="33" t="s">
        <v>633</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8" t="s">
        <v>1158</v>
      </c>
    </row>
    <row r="510" spans="2:83" ht="15" customHeight="1">
      <c r="B510" s="305"/>
      <c r="C510" s="50"/>
      <c r="D510" s="50"/>
      <c r="E510" s="50"/>
      <c r="F510" s="50"/>
      <c r="G510" s="309" t="s">
        <v>37</v>
      </c>
      <c r="H510" s="309"/>
      <c r="I510" s="33" t="s">
        <v>340</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8"/>
    </row>
    <row r="511" spans="2:83" ht="15" customHeight="1">
      <c r="B511" s="305"/>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305"/>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305"/>
      <c r="C513" s="24"/>
      <c r="D513" s="24" t="s">
        <v>634</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305"/>
      <c r="C514" s="50"/>
      <c r="D514" s="50"/>
      <c r="E514" s="50"/>
      <c r="F514" s="50"/>
      <c r="G514" s="309" t="s">
        <v>37</v>
      </c>
      <c r="H514" s="309"/>
      <c r="I514" s="33" t="s">
        <v>635</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8" t="s">
        <v>1160</v>
      </c>
    </row>
    <row r="515" spans="2:81" ht="15" customHeight="1">
      <c r="B515" s="305"/>
      <c r="C515" s="50"/>
      <c r="D515" s="50"/>
      <c r="E515" s="50"/>
      <c r="F515" s="50"/>
      <c r="G515" s="309" t="s">
        <v>37</v>
      </c>
      <c r="H515" s="309"/>
      <c r="I515" s="33" t="s">
        <v>636</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8" t="s">
        <v>1159</v>
      </c>
    </row>
    <row r="516" spans="2:81" ht="15" customHeight="1">
      <c r="B516" s="305"/>
      <c r="C516" s="50"/>
      <c r="D516" s="50"/>
      <c r="E516" s="50"/>
      <c r="F516" s="50"/>
      <c r="G516" s="309" t="s">
        <v>37</v>
      </c>
      <c r="H516" s="309"/>
      <c r="I516" s="33" t="s">
        <v>776</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8" t="s">
        <v>1161</v>
      </c>
    </row>
    <row r="517" spans="2:81" ht="15" customHeight="1">
      <c r="B517" s="305"/>
      <c r="C517" s="50"/>
      <c r="D517" s="50"/>
      <c r="E517" s="50"/>
      <c r="F517" s="50"/>
      <c r="G517" s="309" t="s">
        <v>37</v>
      </c>
      <c r="H517" s="309"/>
      <c r="I517" s="33" t="s">
        <v>637</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8" t="s">
        <v>1162</v>
      </c>
    </row>
    <row r="518" spans="2:81" ht="15" customHeight="1">
      <c r="B518" s="305"/>
      <c r="C518" s="50"/>
      <c r="D518" s="50"/>
      <c r="E518" s="50"/>
      <c r="F518" s="50"/>
      <c r="G518" s="309" t="s">
        <v>37</v>
      </c>
      <c r="H518" s="309"/>
      <c r="I518" s="33" t="s">
        <v>340</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1164</v>
      </c>
    </row>
    <row r="519" spans="2:81" ht="15" customHeight="1">
      <c r="B519" s="305"/>
      <c r="C519" s="50"/>
      <c r="D519" s="50"/>
      <c r="E519" s="50"/>
      <c r="F519" s="50"/>
      <c r="G519" s="309" t="s">
        <v>37</v>
      </c>
      <c r="H519" s="309"/>
      <c r="I519" s="33" t="s">
        <v>638</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1163</v>
      </c>
    </row>
    <row r="520" spans="2:81" ht="15" customHeight="1">
      <c r="B520" s="305"/>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305"/>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305"/>
      <c r="C522" s="24"/>
      <c r="D522" s="24" t="s">
        <v>639</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305"/>
      <c r="C523" s="50"/>
      <c r="D523" s="50"/>
      <c r="E523" s="50"/>
      <c r="F523" s="50"/>
      <c r="G523" s="309" t="s">
        <v>37</v>
      </c>
      <c r="H523" s="309"/>
      <c r="I523" s="33" t="s">
        <v>342</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8"/>
    </row>
    <row r="524" spans="2:81" ht="15" customHeight="1">
      <c r="B524" s="305"/>
      <c r="C524" s="50"/>
      <c r="D524" s="50"/>
      <c r="E524" s="50"/>
      <c r="F524" s="50"/>
      <c r="G524" s="309" t="s">
        <v>37</v>
      </c>
      <c r="H524" s="309"/>
      <c r="I524" s="33" t="s">
        <v>343</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8"/>
    </row>
    <row r="525" spans="2:81" ht="15" customHeight="1">
      <c r="B525" s="305"/>
      <c r="C525" s="50"/>
      <c r="D525" s="50"/>
      <c r="E525" s="50"/>
      <c r="F525" s="50"/>
      <c r="G525" s="309" t="s">
        <v>37</v>
      </c>
      <c r="H525" s="309"/>
      <c r="I525" s="33" t="s">
        <v>344</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8"/>
    </row>
    <row r="526" spans="2:81" ht="15" customHeight="1">
      <c r="B526" s="305"/>
      <c r="C526" s="50"/>
      <c r="D526" s="50"/>
      <c r="E526" s="50"/>
      <c r="F526" s="50"/>
      <c r="G526" s="309" t="s">
        <v>37</v>
      </c>
      <c r="H526" s="309"/>
      <c r="I526" s="33" t="s">
        <v>640</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8"/>
    </row>
    <row r="527" spans="2:81" ht="15" customHeight="1">
      <c r="B527" s="305"/>
      <c r="C527" s="50"/>
      <c r="D527" s="50"/>
      <c r="E527" s="50"/>
      <c r="F527" s="50"/>
      <c r="G527" s="309" t="s">
        <v>37</v>
      </c>
      <c r="H527" s="309"/>
      <c r="I527" s="33" t="s">
        <v>641</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8"/>
    </row>
    <row r="528" spans="2:81" ht="15" customHeight="1">
      <c r="B528" s="305"/>
      <c r="C528" s="50"/>
      <c r="D528" s="50"/>
      <c r="E528" s="50"/>
      <c r="F528" s="50"/>
      <c r="G528" s="309" t="s">
        <v>37</v>
      </c>
      <c r="H528" s="309"/>
      <c r="I528" s="33" t="s">
        <v>642</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8" t="s">
        <v>1020</v>
      </c>
    </row>
    <row r="529" spans="2:81" ht="15" customHeight="1">
      <c r="B529" s="305"/>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8"/>
    </row>
    <row r="530" spans="2:81" ht="15" customHeight="1">
      <c r="B530" s="305"/>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305"/>
      <c r="C531" s="24"/>
      <c r="D531" s="24" t="s">
        <v>643</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1143</v>
      </c>
    </row>
    <row r="532" spans="2:81" ht="15" customHeight="1">
      <c r="B532" s="199"/>
      <c r="C532" s="24"/>
      <c r="D532" s="24"/>
      <c r="E532" s="24"/>
      <c r="F532" s="24" t="s">
        <v>158</v>
      </c>
      <c r="G532" s="24"/>
      <c r="H532" s="24"/>
      <c r="I532" s="24"/>
      <c r="J532" s="24"/>
      <c r="K532" s="24"/>
      <c r="L532" s="24"/>
      <c r="M532" s="24"/>
      <c r="N532" s="24"/>
      <c r="O532" s="24"/>
      <c r="P532" s="24"/>
      <c r="Q532" s="24"/>
      <c r="R532" s="24"/>
      <c r="S532" s="24"/>
      <c r="T532" s="24"/>
      <c r="U532" s="24"/>
      <c r="V532" s="24"/>
      <c r="W532" s="24"/>
      <c r="X532" s="24"/>
      <c r="Y532" s="24"/>
      <c r="Z532" s="24"/>
      <c r="AA532" s="24"/>
      <c r="AB532" s="313"/>
      <c r="AC532" s="313"/>
      <c r="AD532" s="313"/>
      <c r="AE532" s="313"/>
      <c r="AF532" s="313"/>
      <c r="AG532" s="313"/>
      <c r="AH532" s="313"/>
      <c r="AI532" s="313"/>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9"/>
      <c r="C533" s="24"/>
      <c r="D533" s="24"/>
      <c r="E533" s="24"/>
      <c r="F533" s="24" t="s">
        <v>159</v>
      </c>
      <c r="G533" s="24"/>
      <c r="H533" s="24"/>
      <c r="I533" s="24"/>
      <c r="J533" s="24"/>
      <c r="K533" s="24"/>
      <c r="L533" s="24"/>
      <c r="M533" s="24"/>
      <c r="N533" s="24"/>
      <c r="O533" s="24"/>
      <c r="P533" s="24"/>
      <c r="Q533" s="24"/>
      <c r="R533" s="24"/>
      <c r="S533" s="24"/>
      <c r="T533" s="24"/>
      <c r="U533" s="24"/>
      <c r="V533" s="24"/>
      <c r="W533" s="24"/>
      <c r="X533" s="24"/>
      <c r="Y533" s="24"/>
      <c r="Z533" s="24"/>
      <c r="AA533" s="24"/>
      <c r="AB533" s="313"/>
      <c r="AC533" s="313"/>
      <c r="AD533" s="313"/>
      <c r="AE533" s="313"/>
      <c r="AF533" s="313"/>
      <c r="AG533" s="313"/>
      <c r="AH533" s="313"/>
      <c r="AI533" s="313"/>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5" t="s">
        <v>1018</v>
      </c>
      <c r="C534" s="24"/>
      <c r="D534" s="24"/>
      <c r="E534" s="24"/>
      <c r="F534" s="24" t="s">
        <v>160</v>
      </c>
      <c r="G534" s="24"/>
      <c r="H534" s="24"/>
      <c r="I534" s="24"/>
      <c r="J534" s="24"/>
      <c r="K534" s="24"/>
      <c r="L534" s="24"/>
      <c r="M534" s="24"/>
      <c r="N534" s="24"/>
      <c r="O534" s="24"/>
      <c r="P534" s="24"/>
      <c r="Q534" s="24"/>
      <c r="R534" s="24"/>
      <c r="S534" s="24"/>
      <c r="T534" s="24"/>
      <c r="U534" s="24"/>
      <c r="V534" s="24"/>
      <c r="W534" s="24"/>
      <c r="X534" s="24"/>
      <c r="Y534" s="24"/>
      <c r="Z534" s="24"/>
      <c r="AA534" s="24"/>
      <c r="AB534" s="313"/>
      <c r="AC534" s="313"/>
      <c r="AD534" s="313"/>
      <c r="AE534" s="313"/>
      <c r="AF534" s="313"/>
      <c r="AG534" s="313"/>
      <c r="AH534" s="313"/>
      <c r="AI534" s="313"/>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4" t="s">
        <v>1018</v>
      </c>
    </row>
    <row r="535" spans="2:81" ht="15" customHeight="1" thickBot="1">
      <c r="B535" s="196" t="s">
        <v>1015</v>
      </c>
      <c r="C535" s="24"/>
      <c r="D535" s="24"/>
      <c r="E535" s="24"/>
      <c r="F535" s="24" t="s">
        <v>161</v>
      </c>
      <c r="G535" s="24"/>
      <c r="H535" s="24"/>
      <c r="I535" s="24"/>
      <c r="J535" s="24"/>
      <c r="K535" s="24"/>
      <c r="L535" s="24"/>
      <c r="M535" s="24"/>
      <c r="N535" s="24"/>
      <c r="O535" s="24"/>
      <c r="P535" s="24"/>
      <c r="Q535" s="24"/>
      <c r="R535" s="24"/>
      <c r="S535" s="24"/>
      <c r="T535" s="24"/>
      <c r="U535" s="24"/>
      <c r="V535" s="24"/>
      <c r="W535" s="24"/>
      <c r="X535" s="24"/>
      <c r="Y535" s="24"/>
      <c r="Z535" s="24"/>
      <c r="AA535" s="24"/>
      <c r="AB535" s="313"/>
      <c r="AC535" s="313"/>
      <c r="AD535" s="313"/>
      <c r="AE535" s="313"/>
      <c r="AF535" s="313"/>
      <c r="AG535" s="313"/>
      <c r="AH535" s="313"/>
      <c r="AI535" s="313"/>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6" t="s">
        <v>1015</v>
      </c>
    </row>
    <row r="536" spans="2:81" ht="15" customHeight="1">
      <c r="B536" s="197" t="s">
        <v>1016</v>
      </c>
      <c r="C536" s="76"/>
      <c r="D536" s="76" t="s">
        <v>644</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7" t="s">
        <v>1016</v>
      </c>
    </row>
    <row r="537" spans="2:81" ht="15" customHeight="1">
      <c r="B537" s="305" t="s">
        <v>1060</v>
      </c>
      <c r="C537" s="24"/>
      <c r="D537" s="24"/>
      <c r="E537" s="24"/>
      <c r="F537" s="24" t="s">
        <v>133</v>
      </c>
      <c r="G537" s="24"/>
      <c r="H537" s="24"/>
      <c r="I537" s="24"/>
      <c r="J537" s="24"/>
      <c r="K537" s="24"/>
      <c r="L537" s="24"/>
      <c r="M537" s="24"/>
      <c r="N537" s="24"/>
      <c r="O537" s="24"/>
      <c r="P537" s="24"/>
      <c r="Q537" s="24"/>
      <c r="R537" s="24"/>
      <c r="S537" s="24"/>
      <c r="T537" s="24"/>
      <c r="U537" s="24"/>
      <c r="V537" s="24"/>
      <c r="W537" s="24"/>
      <c r="X537" s="24"/>
      <c r="Y537" s="24"/>
      <c r="Z537" s="24"/>
      <c r="AA537" s="24"/>
      <c r="AB537" s="273"/>
      <c r="AC537" s="273"/>
      <c r="AD537" s="273"/>
      <c r="AE537" s="273"/>
      <c r="AF537" s="273"/>
      <c r="AG537" s="273"/>
      <c r="AH537" s="273"/>
      <c r="AI537" s="273"/>
      <c r="AJ537" s="273"/>
      <c r="AK537" s="273"/>
      <c r="AL537" s="273"/>
      <c r="AM537" s="273"/>
      <c r="AN537" s="273"/>
      <c r="AO537" s="273"/>
      <c r="AP537" s="273"/>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5"/>
    </row>
    <row r="538" spans="2:81" ht="15" customHeight="1">
      <c r="B538" s="305"/>
      <c r="C538" s="24"/>
      <c r="D538" s="24"/>
      <c r="E538" s="24"/>
      <c r="F538" s="24" t="s">
        <v>162</v>
      </c>
      <c r="G538" s="24"/>
      <c r="H538" s="24"/>
      <c r="I538" s="24"/>
      <c r="J538" s="24"/>
      <c r="K538" s="24"/>
      <c r="L538" s="24"/>
      <c r="M538" s="24"/>
      <c r="N538" s="24"/>
      <c r="O538" s="24"/>
      <c r="P538" s="24"/>
      <c r="Q538" s="24"/>
      <c r="R538" s="24"/>
      <c r="S538" s="24"/>
      <c r="T538" s="24"/>
      <c r="U538" s="24"/>
      <c r="V538" s="24"/>
      <c r="W538" s="24"/>
      <c r="X538" s="24"/>
      <c r="Y538" s="24"/>
      <c r="Z538" s="24"/>
      <c r="AA538" s="24"/>
      <c r="AB538" s="273"/>
      <c r="AC538" s="273"/>
      <c r="AD538" s="273"/>
      <c r="AE538" s="273"/>
      <c r="AF538" s="273"/>
      <c r="AG538" s="273"/>
      <c r="AH538" s="273"/>
      <c r="AI538" s="273"/>
      <c r="AJ538" s="273"/>
      <c r="AK538" s="273"/>
      <c r="AL538" s="273"/>
      <c r="AM538" s="273"/>
      <c r="AN538" s="273"/>
      <c r="AO538" s="273"/>
      <c r="AP538" s="273"/>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1017</v>
      </c>
    </row>
    <row r="539" spans="2:81" ht="15" customHeight="1">
      <c r="B539" s="30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305"/>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305"/>
      <c r="C541" s="24"/>
      <c r="D541" s="24" t="s">
        <v>645</v>
      </c>
      <c r="E541" s="24"/>
      <c r="F541" s="24"/>
      <c r="G541" s="24"/>
      <c r="H541" s="24"/>
      <c r="I541" s="24"/>
      <c r="J541" s="24"/>
      <c r="K541" s="24"/>
      <c r="L541" s="24"/>
      <c r="M541" s="24"/>
      <c r="N541" s="24"/>
      <c r="O541" s="24"/>
      <c r="P541" s="24"/>
      <c r="Q541" s="24"/>
      <c r="R541" s="24"/>
      <c r="S541" s="24"/>
      <c r="T541" s="24"/>
      <c r="U541" s="24"/>
      <c r="V541" s="311"/>
      <c r="W541" s="311"/>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c r="AS541" s="311"/>
      <c r="AT541" s="311"/>
      <c r="AU541" s="311"/>
      <c r="AV541" s="311"/>
      <c r="AW541" s="311"/>
      <c r="AX541" s="311"/>
      <c r="AY541" s="311"/>
      <c r="AZ541" s="311"/>
      <c r="BA541" s="311"/>
      <c r="BB541" s="311"/>
      <c r="BC541" s="311"/>
      <c r="BD541" s="311"/>
      <c r="BE541" s="311"/>
      <c r="BF541" s="311"/>
      <c r="BG541" s="311"/>
      <c r="BH541" s="311"/>
      <c r="BI541" s="311"/>
      <c r="BJ541" s="311"/>
      <c r="BK541" s="311"/>
      <c r="BL541" s="311"/>
      <c r="BM541" s="311"/>
      <c r="BN541" s="311"/>
      <c r="BO541" s="311"/>
      <c r="BP541" s="311"/>
      <c r="BQ541" s="311"/>
      <c r="BR541" s="311"/>
      <c r="BS541" s="311"/>
      <c r="BT541" s="311"/>
      <c r="BU541" s="311"/>
      <c r="BV541" s="311"/>
      <c r="BW541" s="311"/>
      <c r="BX541" s="311"/>
      <c r="BY541" s="311"/>
      <c r="BZ541" s="311"/>
      <c r="CA541" s="311"/>
      <c r="CB541" s="311"/>
      <c r="CC541" s="1" t="s">
        <v>851</v>
      </c>
    </row>
    <row r="542" spans="2:81" ht="15" customHeight="1">
      <c r="B542" s="305"/>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305"/>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305"/>
      <c r="C544" s="24"/>
      <c r="D544" s="43" t="s">
        <v>646</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305"/>
      <c r="C545" s="24"/>
      <c r="D545" s="43"/>
      <c r="E545" s="43"/>
      <c r="F545" s="43" t="s">
        <v>163</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305"/>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309" t="s">
        <v>37</v>
      </c>
      <c r="BF546" s="309"/>
      <c r="BG546" s="43"/>
      <c r="BH546" s="43" t="s">
        <v>139</v>
      </c>
      <c r="BI546" s="43"/>
      <c r="BJ546" s="43"/>
      <c r="BK546" s="43"/>
      <c r="BL546" s="43"/>
      <c r="BM546" s="309" t="s">
        <v>37</v>
      </c>
      <c r="BN546" s="309"/>
      <c r="BO546" s="43"/>
      <c r="BP546" s="43" t="s">
        <v>140</v>
      </c>
      <c r="BQ546" s="43"/>
      <c r="BR546" s="43"/>
      <c r="BS546" s="43"/>
      <c r="BT546" s="43"/>
      <c r="BU546" s="44"/>
      <c r="BV546" s="44"/>
      <c r="BW546" s="44"/>
      <c r="BX546" s="44"/>
      <c r="BY546" s="44"/>
      <c r="BZ546" s="44"/>
      <c r="CA546" s="44"/>
      <c r="CB546" s="44"/>
      <c r="CC546" s="1" t="s">
        <v>817</v>
      </c>
    </row>
    <row r="547" spans="2:81" ht="15" customHeight="1">
      <c r="B547" s="305"/>
      <c r="C547" s="24"/>
      <c r="D547" s="43"/>
      <c r="E547" s="43"/>
      <c r="F547" s="43" t="s">
        <v>783</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305"/>
      <c r="C548" s="24"/>
      <c r="D548" s="43"/>
      <c r="E548" s="43"/>
      <c r="F548" s="43"/>
      <c r="G548" s="43"/>
      <c r="H548" s="43"/>
      <c r="I548" s="309" t="s">
        <v>37</v>
      </c>
      <c r="J548" s="309"/>
      <c r="K548" s="43" t="s">
        <v>787</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817</v>
      </c>
    </row>
    <row r="549" spans="2:81" ht="15" customHeight="1">
      <c r="B549" s="305"/>
      <c r="C549" s="24"/>
      <c r="D549" s="43"/>
      <c r="E549" s="43"/>
      <c r="F549" s="43"/>
      <c r="G549" s="43"/>
      <c r="H549" s="43"/>
      <c r="I549" s="113"/>
      <c r="J549" s="11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4"/>
      <c r="AT549" s="44"/>
      <c r="AU549" s="44"/>
      <c r="AV549" s="44"/>
      <c r="AW549" s="44"/>
      <c r="AX549" s="44"/>
      <c r="AY549" s="44"/>
      <c r="AZ549" s="44"/>
      <c r="BA549" s="44"/>
      <c r="BB549" s="44"/>
      <c r="BC549" s="44"/>
      <c r="BD549" s="44"/>
      <c r="BE549" s="27"/>
      <c r="BF549" s="27"/>
      <c r="BG549" s="27"/>
      <c r="BH549" s="27"/>
      <c r="BI549" s="27"/>
      <c r="BJ549" s="27"/>
      <c r="BK549" s="27"/>
      <c r="BL549" s="27"/>
      <c r="BM549" s="27"/>
      <c r="BN549" s="27"/>
      <c r="BO549" s="43"/>
      <c r="BP549" s="43"/>
      <c r="BQ549" s="43"/>
      <c r="BR549" s="43"/>
      <c r="BS549" s="43"/>
      <c r="BT549" s="43"/>
      <c r="BU549" s="44"/>
      <c r="BV549" s="44"/>
      <c r="BW549" s="44"/>
      <c r="BX549" s="44"/>
      <c r="BY549" s="44"/>
      <c r="BZ549" s="44"/>
      <c r="CA549" s="44"/>
      <c r="CB549" s="44"/>
      <c r="CC549" s="1"/>
    </row>
    <row r="550" spans="2:81" ht="15" customHeight="1">
      <c r="B550" s="305"/>
      <c r="C550" s="24"/>
      <c r="D550" s="43"/>
      <c r="E550" s="43"/>
      <c r="F550" s="43"/>
      <c r="G550" s="43"/>
      <c r="H550" s="43"/>
      <c r="I550" s="309" t="s">
        <v>37</v>
      </c>
      <c r="J550" s="309"/>
      <c r="K550" s="43" t="s">
        <v>788</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818</v>
      </c>
    </row>
    <row r="551" spans="2:81" ht="15" customHeight="1">
      <c r="B551" s="305"/>
      <c r="C551" s="24"/>
      <c r="D551" s="43"/>
      <c r="E551" s="43"/>
      <c r="F551" s="43"/>
      <c r="G551" s="43"/>
      <c r="H551" s="43"/>
      <c r="I551" s="43"/>
      <c r="J551" s="43"/>
      <c r="K551" s="43" t="s">
        <v>784</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305"/>
      <c r="C552" s="24"/>
      <c r="D552" s="43"/>
      <c r="E552" s="43"/>
      <c r="F552" s="43"/>
      <c r="G552" s="43"/>
      <c r="H552" s="43"/>
      <c r="I552" s="43"/>
      <c r="J552" s="43"/>
      <c r="K552" s="43" t="s">
        <v>785</v>
      </c>
      <c r="L552" s="43"/>
      <c r="M552" s="43"/>
      <c r="N552" s="43"/>
      <c r="O552" s="43"/>
      <c r="P552" s="43"/>
      <c r="Q552" s="43"/>
      <c r="R552" s="309"/>
      <c r="S552" s="309"/>
      <c r="T552" s="309"/>
      <c r="U552" s="309"/>
      <c r="V552" s="309"/>
      <c r="W552" s="309"/>
      <c r="X552" s="309"/>
      <c r="Y552" s="309"/>
      <c r="Z552" s="309"/>
      <c r="AA552" s="309"/>
      <c r="AB552" s="309"/>
      <c r="AC552" s="309"/>
      <c r="AD552" s="309"/>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819</v>
      </c>
    </row>
    <row r="553" spans="2:81" ht="15" customHeight="1">
      <c r="B553" s="305"/>
      <c r="C553" s="24"/>
      <c r="D553" s="43"/>
      <c r="E553" s="43"/>
      <c r="F553" s="43"/>
      <c r="G553" s="43"/>
      <c r="H553" s="43"/>
      <c r="I553" s="43"/>
      <c r="J553" s="43"/>
      <c r="K553" s="43" t="s">
        <v>786</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12"/>
      <c r="AI553" s="312"/>
      <c r="AJ553" s="312"/>
      <c r="AK553" s="312"/>
      <c r="AL553" s="312"/>
      <c r="AM553" s="312"/>
      <c r="AN553" s="312"/>
      <c r="AO553" s="312"/>
      <c r="AP553" s="312"/>
      <c r="AQ553" s="312"/>
      <c r="AR553" s="312"/>
      <c r="AS553" s="44"/>
      <c r="AT553" s="44" t="s">
        <v>22</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305"/>
      <c r="C554" s="2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112"/>
      <c r="AI554" s="112"/>
      <c r="AJ554" s="112"/>
      <c r="AK554" s="112"/>
      <c r="AL554" s="112"/>
      <c r="AM554" s="112"/>
      <c r="AN554" s="112"/>
      <c r="AO554" s="112"/>
      <c r="AP554" s="112"/>
      <c r="AQ554" s="112"/>
      <c r="AR554" s="112"/>
      <c r="AS554" s="44"/>
      <c r="AT554" s="44"/>
      <c r="AU554" s="44"/>
      <c r="AV554" s="44"/>
      <c r="AW554" s="44"/>
      <c r="AX554" s="44"/>
      <c r="AY554" s="44"/>
      <c r="AZ554" s="44"/>
      <c r="BA554" s="44"/>
      <c r="BB554" s="44"/>
      <c r="BC554" s="44"/>
      <c r="BD554" s="44"/>
      <c r="BE554" s="27"/>
      <c r="BF554" s="27"/>
      <c r="BG554" s="27"/>
      <c r="BH554" s="27"/>
      <c r="BI554" s="27"/>
      <c r="BJ554" s="27"/>
      <c r="BK554" s="27"/>
      <c r="BL554" s="27"/>
      <c r="BM554" s="27"/>
      <c r="BN554" s="27"/>
      <c r="BO554" s="43"/>
      <c r="BP554" s="43"/>
      <c r="BQ554" s="43"/>
      <c r="BR554" s="43"/>
      <c r="BS554" s="43"/>
      <c r="BT554" s="43"/>
      <c r="BU554" s="44"/>
      <c r="BV554" s="44"/>
      <c r="BW554" s="44"/>
      <c r="BX554" s="44"/>
      <c r="BY554" s="44"/>
      <c r="BZ554" s="44"/>
      <c r="CA554" s="44"/>
      <c r="CB554" s="44"/>
      <c r="CC554" s="7" t="s">
        <v>869</v>
      </c>
    </row>
    <row r="555" spans="2:81" ht="15" customHeight="1">
      <c r="B555" s="305"/>
      <c r="C555" s="24"/>
      <c r="D555" s="43"/>
      <c r="E555" s="43"/>
      <c r="F555" s="43" t="s">
        <v>789</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309" t="s">
        <v>37</v>
      </c>
      <c r="BF555" s="309"/>
      <c r="BG555" s="43"/>
      <c r="BH555" s="43" t="s">
        <v>139</v>
      </c>
      <c r="BI555" s="43"/>
      <c r="BJ555" s="43"/>
      <c r="BK555" s="43"/>
      <c r="BL555" s="43"/>
      <c r="BM555" s="309" t="s">
        <v>37</v>
      </c>
      <c r="BN555" s="309"/>
      <c r="BO555" s="43"/>
      <c r="BP555" s="43" t="s">
        <v>140</v>
      </c>
      <c r="BQ555" s="43"/>
      <c r="BR555" s="43"/>
      <c r="BS555" s="43"/>
      <c r="BT555" s="43"/>
      <c r="BU555" s="44"/>
      <c r="BV555" s="44"/>
      <c r="BW555" s="44"/>
      <c r="BX555" s="44"/>
      <c r="BY555" s="44"/>
      <c r="BZ555" s="44"/>
      <c r="CA555" s="44"/>
      <c r="CB555" s="44"/>
      <c r="CC555" s="7" t="s">
        <v>820</v>
      </c>
    </row>
    <row r="556" spans="2:81" ht="15" customHeight="1">
      <c r="B556" s="305"/>
      <c r="C556" s="24"/>
      <c r="D556" s="43"/>
      <c r="E556" s="43"/>
      <c r="F556" s="43" t="s">
        <v>790</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56</v>
      </c>
      <c r="AY556" s="43"/>
      <c r="AZ556" s="312"/>
      <c r="BA556" s="312"/>
      <c r="BB556" s="312"/>
      <c r="BC556" s="312"/>
      <c r="BD556" s="312"/>
      <c r="BE556" s="312"/>
      <c r="BF556" s="312"/>
      <c r="BG556" s="312"/>
      <c r="BH556" s="312"/>
      <c r="BI556" s="312"/>
      <c r="BJ556" s="312"/>
      <c r="BK556" s="43" t="s">
        <v>22</v>
      </c>
      <c r="BL556" s="44"/>
      <c r="BM556" s="44"/>
      <c r="BN556" s="44"/>
      <c r="BO556" s="44"/>
      <c r="BP556" s="44"/>
      <c r="BQ556" s="44"/>
      <c r="BR556" s="44"/>
      <c r="BS556" s="44"/>
      <c r="BT556" s="44"/>
      <c r="BU556" s="44"/>
      <c r="BV556" s="44"/>
      <c r="BW556" s="44"/>
      <c r="BX556" s="44"/>
      <c r="BY556" s="44"/>
      <c r="BZ556" s="44"/>
      <c r="CA556" s="44"/>
      <c r="CB556" s="44"/>
      <c r="CC556" s="1" t="s">
        <v>868</v>
      </c>
    </row>
    <row r="557" spans="2:81" ht="15" customHeight="1">
      <c r="B557" s="305"/>
      <c r="C557" s="24"/>
      <c r="D557" s="43"/>
      <c r="E557" s="43"/>
      <c r="F557" s="43" t="s">
        <v>791</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56</v>
      </c>
      <c r="AL557" s="43"/>
      <c r="AM557" s="312"/>
      <c r="AN557" s="312"/>
      <c r="AO557" s="312"/>
      <c r="AP557" s="312"/>
      <c r="AQ557" s="312"/>
      <c r="AR557" s="312"/>
      <c r="AS557" s="312"/>
      <c r="AT557" s="312"/>
      <c r="AU557" s="312"/>
      <c r="AV557" s="312"/>
      <c r="AW557" s="312"/>
      <c r="AX557" s="43" t="s">
        <v>22</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865</v>
      </c>
    </row>
    <row r="558" spans="2:81" ht="15" customHeight="1">
      <c r="B558" s="305"/>
      <c r="C558" s="24"/>
      <c r="D558" s="43"/>
      <c r="E558" s="43"/>
      <c r="F558" s="43" t="s">
        <v>792</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309" t="s">
        <v>37</v>
      </c>
      <c r="AE558" s="309"/>
      <c r="AF558" s="43"/>
      <c r="AG558" s="43" t="s">
        <v>164</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31"/>
    </row>
    <row r="559" spans="2:81" ht="15" customHeight="1">
      <c r="B559" s="305"/>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309" t="s">
        <v>37</v>
      </c>
      <c r="AE559" s="309"/>
      <c r="AF559" s="43"/>
      <c r="AG559" s="43" t="s">
        <v>165</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873</v>
      </c>
    </row>
    <row r="560" spans="2:81" ht="15" customHeight="1">
      <c r="B560" s="305"/>
      <c r="C560" s="24"/>
      <c r="D560" s="43"/>
      <c r="E560" s="43"/>
      <c r="F560" s="43" t="s">
        <v>793</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10"/>
      <c r="AE560" s="310"/>
      <c r="AF560" s="310"/>
      <c r="AG560" s="310"/>
      <c r="AH560" s="310"/>
      <c r="AI560" s="310"/>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867</v>
      </c>
    </row>
    <row r="561" spans="2:81" ht="15" customHeight="1">
      <c r="B561" s="305"/>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305"/>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305"/>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305"/>
      <c r="C564" s="24"/>
      <c r="D564" s="24" t="s">
        <v>647</v>
      </c>
      <c r="E564" s="24"/>
      <c r="F564" s="24"/>
      <c r="G564" s="24"/>
      <c r="H564" s="24"/>
      <c r="I564" s="24"/>
      <c r="J564" s="24"/>
      <c r="K564" s="24"/>
      <c r="L564" s="24"/>
      <c r="M564" s="24"/>
      <c r="N564" s="24"/>
      <c r="O564" s="24"/>
      <c r="P564" s="24"/>
      <c r="Q564" s="24"/>
      <c r="R564" s="24"/>
      <c r="S564" s="24"/>
      <c r="T564" s="24"/>
      <c r="U564" s="24"/>
      <c r="V564" s="24"/>
      <c r="W564" s="24"/>
      <c r="X564" s="24" t="s">
        <v>122</v>
      </c>
      <c r="Y564" s="24"/>
      <c r="Z564" s="24"/>
      <c r="AA564" s="24"/>
      <c r="AB564" s="24"/>
      <c r="AC564" s="24"/>
      <c r="AD564" s="24"/>
      <c r="AE564" s="24"/>
      <c r="AF564" s="24"/>
      <c r="AG564" s="24"/>
      <c r="AH564" s="24"/>
      <c r="AI564" s="24"/>
      <c r="AJ564" s="24"/>
      <c r="AK564" s="24"/>
      <c r="AL564" s="24"/>
      <c r="AM564" s="24"/>
      <c r="AN564" s="24" t="s">
        <v>123</v>
      </c>
      <c r="AO564" s="24"/>
      <c r="AP564" s="24"/>
      <c r="AQ564" s="24"/>
      <c r="AR564" s="24"/>
      <c r="AS564" s="24"/>
      <c r="AT564" s="24"/>
      <c r="AU564" s="24"/>
      <c r="AV564" s="24"/>
      <c r="AW564" s="24"/>
      <c r="AX564" s="24"/>
      <c r="AY564" s="24"/>
      <c r="AZ564" s="24"/>
      <c r="BA564" s="24"/>
      <c r="BB564" s="24"/>
      <c r="BC564" s="24"/>
      <c r="BD564" s="24"/>
      <c r="BE564" s="24" t="s">
        <v>124</v>
      </c>
      <c r="BF564" s="24"/>
      <c r="BG564" s="24"/>
      <c r="BH564" s="24"/>
      <c r="BI564" s="24"/>
      <c r="BJ564" s="24"/>
      <c r="BK564" s="24"/>
      <c r="BL564" s="24"/>
      <c r="BM564" s="24"/>
      <c r="BN564" s="24"/>
      <c r="BO564" s="24"/>
      <c r="BP564" s="24"/>
      <c r="BQ564" s="24"/>
      <c r="BR564" s="24"/>
      <c r="BS564" s="24"/>
      <c r="BT564" s="24"/>
      <c r="BU564" s="24"/>
      <c r="BV564" s="24"/>
      <c r="BW564" s="24" t="s">
        <v>60</v>
      </c>
      <c r="BX564" s="24"/>
      <c r="BY564" s="24"/>
      <c r="BZ564" s="24"/>
      <c r="CA564" s="24"/>
      <c r="CB564" s="24"/>
      <c r="CC564" s="1"/>
    </row>
    <row r="565" spans="2:81" ht="15" customHeight="1">
      <c r="B565" s="305"/>
      <c r="C565" s="24"/>
      <c r="D565" s="24"/>
      <c r="E565" s="24"/>
      <c r="F565" s="260" t="s">
        <v>166</v>
      </c>
      <c r="G565" s="260"/>
      <c r="H565" s="260"/>
      <c r="I565" s="260"/>
      <c r="J565" s="260"/>
      <c r="K565" s="260"/>
      <c r="L565" s="260"/>
      <c r="M565" s="260"/>
      <c r="N565" s="24" t="s">
        <v>19</v>
      </c>
      <c r="O565" s="24"/>
      <c r="P565" s="306"/>
      <c r="Q565" s="306"/>
      <c r="R565" s="306"/>
      <c r="S565" s="306"/>
      <c r="T565" s="259" t="s">
        <v>167</v>
      </c>
      <c r="U565" s="259"/>
      <c r="V565" s="259"/>
      <c r="W565" s="24"/>
      <c r="X565" s="24" t="s">
        <v>19</v>
      </c>
      <c r="Y565" s="307"/>
      <c r="Z565" s="307"/>
      <c r="AA565" s="307"/>
      <c r="AB565" s="307"/>
      <c r="AC565" s="307"/>
      <c r="AD565" s="307"/>
      <c r="AE565" s="307"/>
      <c r="AF565" s="307"/>
      <c r="AG565" s="307"/>
      <c r="AH565" s="307"/>
      <c r="AI565" s="307"/>
      <c r="AJ565" s="307"/>
      <c r="AK565" s="307"/>
      <c r="AL565" s="307"/>
      <c r="AM565" s="307"/>
      <c r="AN565" s="24" t="s">
        <v>89</v>
      </c>
      <c r="AO565" s="24"/>
      <c r="AP565" s="307"/>
      <c r="AQ565" s="307"/>
      <c r="AR565" s="307"/>
      <c r="AS565" s="307"/>
      <c r="AT565" s="307"/>
      <c r="AU565" s="307"/>
      <c r="AV565" s="307"/>
      <c r="AW565" s="307"/>
      <c r="AX565" s="307"/>
      <c r="AY565" s="307"/>
      <c r="AZ565" s="307"/>
      <c r="BA565" s="307"/>
      <c r="BB565" s="307"/>
      <c r="BC565" s="307"/>
      <c r="BD565" s="307"/>
      <c r="BE565" s="24" t="s">
        <v>89</v>
      </c>
      <c r="BF565" s="24"/>
      <c r="BG565" s="308">
        <f>Y565+AP565</f>
        <v>0</v>
      </c>
      <c r="BH565" s="308"/>
      <c r="BI565" s="308"/>
      <c r="BJ565" s="308"/>
      <c r="BK565" s="308"/>
      <c r="BL565" s="308"/>
      <c r="BM565" s="308"/>
      <c r="BN565" s="308"/>
      <c r="BO565" s="308"/>
      <c r="BP565" s="308"/>
      <c r="BQ565" s="308"/>
      <c r="BR565" s="308"/>
      <c r="BS565" s="308"/>
      <c r="BT565" s="308"/>
      <c r="BU565" s="308"/>
      <c r="BV565" s="66"/>
      <c r="BW565" s="62" t="s">
        <v>60</v>
      </c>
      <c r="BX565" s="62"/>
      <c r="BY565" s="62"/>
      <c r="BZ565" s="62"/>
      <c r="CA565" s="62"/>
      <c r="CB565" s="24"/>
      <c r="CC565" s="1" t="s">
        <v>1144</v>
      </c>
    </row>
    <row r="566" spans="2:81" ht="15" customHeight="1">
      <c r="B566" s="305"/>
      <c r="C566" s="24"/>
      <c r="D566" s="24"/>
      <c r="E566" s="24"/>
      <c r="F566" s="24"/>
      <c r="G566" s="24"/>
      <c r="H566" s="24"/>
      <c r="I566" s="24"/>
      <c r="J566" s="24"/>
      <c r="K566" s="24"/>
      <c r="L566" s="24"/>
      <c r="M566" s="24"/>
      <c r="N566" s="24" t="s">
        <v>19</v>
      </c>
      <c r="O566" s="24"/>
      <c r="P566" s="306"/>
      <c r="Q566" s="306"/>
      <c r="R566" s="306"/>
      <c r="S566" s="306"/>
      <c r="T566" s="259" t="s">
        <v>167</v>
      </c>
      <c r="U566" s="259"/>
      <c r="V566" s="259"/>
      <c r="W566" s="24"/>
      <c r="X566" s="24" t="s">
        <v>19</v>
      </c>
      <c r="Y566" s="307"/>
      <c r="Z566" s="307"/>
      <c r="AA566" s="307"/>
      <c r="AB566" s="307"/>
      <c r="AC566" s="307"/>
      <c r="AD566" s="307"/>
      <c r="AE566" s="307"/>
      <c r="AF566" s="307"/>
      <c r="AG566" s="307"/>
      <c r="AH566" s="307"/>
      <c r="AI566" s="307"/>
      <c r="AJ566" s="307"/>
      <c r="AK566" s="307"/>
      <c r="AL566" s="307"/>
      <c r="AM566" s="307"/>
      <c r="AN566" s="24" t="s">
        <v>89</v>
      </c>
      <c r="AO566" s="24"/>
      <c r="AP566" s="307"/>
      <c r="AQ566" s="307"/>
      <c r="AR566" s="307"/>
      <c r="AS566" s="307"/>
      <c r="AT566" s="307"/>
      <c r="AU566" s="307"/>
      <c r="AV566" s="307"/>
      <c r="AW566" s="307"/>
      <c r="AX566" s="307"/>
      <c r="AY566" s="307"/>
      <c r="AZ566" s="307"/>
      <c r="BA566" s="307"/>
      <c r="BB566" s="307"/>
      <c r="BC566" s="307"/>
      <c r="BD566" s="307"/>
      <c r="BE566" s="24" t="s">
        <v>89</v>
      </c>
      <c r="BF566" s="24"/>
      <c r="BG566" s="308">
        <f>Y566+AP566</f>
        <v>0</v>
      </c>
      <c r="BH566" s="308"/>
      <c r="BI566" s="308"/>
      <c r="BJ566" s="308"/>
      <c r="BK566" s="308"/>
      <c r="BL566" s="308"/>
      <c r="BM566" s="308"/>
      <c r="BN566" s="308"/>
      <c r="BO566" s="308"/>
      <c r="BP566" s="308"/>
      <c r="BQ566" s="308"/>
      <c r="BR566" s="308"/>
      <c r="BS566" s="308"/>
      <c r="BT566" s="308"/>
      <c r="BU566" s="308"/>
      <c r="BV566" s="66"/>
      <c r="BW566" s="62" t="s">
        <v>60</v>
      </c>
      <c r="BX566" s="62"/>
      <c r="BY566" s="62"/>
      <c r="BZ566" s="62"/>
      <c r="CA566" s="62"/>
      <c r="CB566" s="24"/>
      <c r="CC566" s="1"/>
    </row>
    <row r="567" spans="2:81" ht="15" customHeight="1">
      <c r="B567" s="305"/>
      <c r="C567" s="24"/>
      <c r="D567" s="24"/>
      <c r="E567" s="24"/>
      <c r="F567" s="24"/>
      <c r="G567" s="24"/>
      <c r="H567" s="24"/>
      <c r="I567" s="24"/>
      <c r="J567" s="24"/>
      <c r="K567" s="24"/>
      <c r="L567" s="24"/>
      <c r="M567" s="24"/>
      <c r="N567" s="24" t="s">
        <v>19</v>
      </c>
      <c r="O567" s="24"/>
      <c r="P567" s="306"/>
      <c r="Q567" s="306"/>
      <c r="R567" s="306"/>
      <c r="S567" s="306"/>
      <c r="T567" s="259" t="s">
        <v>167</v>
      </c>
      <c r="U567" s="259"/>
      <c r="V567" s="259"/>
      <c r="W567" s="24"/>
      <c r="X567" s="24" t="s">
        <v>19</v>
      </c>
      <c r="Y567" s="307"/>
      <c r="Z567" s="307"/>
      <c r="AA567" s="307"/>
      <c r="AB567" s="307"/>
      <c r="AC567" s="307"/>
      <c r="AD567" s="307"/>
      <c r="AE567" s="307"/>
      <c r="AF567" s="307"/>
      <c r="AG567" s="307"/>
      <c r="AH567" s="307"/>
      <c r="AI567" s="307"/>
      <c r="AJ567" s="307"/>
      <c r="AK567" s="307"/>
      <c r="AL567" s="307"/>
      <c r="AM567" s="307"/>
      <c r="AN567" s="24" t="s">
        <v>89</v>
      </c>
      <c r="AO567" s="24"/>
      <c r="AP567" s="307"/>
      <c r="AQ567" s="307"/>
      <c r="AR567" s="307"/>
      <c r="AS567" s="307"/>
      <c r="AT567" s="307"/>
      <c r="AU567" s="307"/>
      <c r="AV567" s="307"/>
      <c r="AW567" s="307"/>
      <c r="AX567" s="307"/>
      <c r="AY567" s="307"/>
      <c r="AZ567" s="307"/>
      <c r="BA567" s="307"/>
      <c r="BB567" s="307"/>
      <c r="BC567" s="307"/>
      <c r="BD567" s="307"/>
      <c r="BE567" s="24" t="s">
        <v>89</v>
      </c>
      <c r="BF567" s="24"/>
      <c r="BG567" s="308">
        <f t="shared" ref="BG567:BG573" si="3">Y567+AP567</f>
        <v>0</v>
      </c>
      <c r="BH567" s="308"/>
      <c r="BI567" s="308"/>
      <c r="BJ567" s="308"/>
      <c r="BK567" s="308"/>
      <c r="BL567" s="308"/>
      <c r="BM567" s="308"/>
      <c r="BN567" s="308"/>
      <c r="BO567" s="308"/>
      <c r="BP567" s="308"/>
      <c r="BQ567" s="308"/>
      <c r="BR567" s="308"/>
      <c r="BS567" s="308"/>
      <c r="BT567" s="308"/>
      <c r="BU567" s="308"/>
      <c r="BV567" s="66"/>
      <c r="BW567" s="62" t="s">
        <v>60</v>
      </c>
      <c r="BX567" s="62"/>
      <c r="BY567" s="62"/>
      <c r="BZ567" s="62"/>
      <c r="CA567" s="62"/>
      <c r="CB567" s="24"/>
      <c r="CC567" s="1"/>
    </row>
    <row r="568" spans="2:81" ht="15" customHeight="1">
      <c r="B568" s="305"/>
      <c r="C568" s="24"/>
      <c r="D568" s="24"/>
      <c r="E568" s="24"/>
      <c r="F568" s="24"/>
      <c r="G568" s="24"/>
      <c r="H568" s="24"/>
      <c r="I568" s="24"/>
      <c r="J568" s="24"/>
      <c r="K568" s="24"/>
      <c r="L568" s="24"/>
      <c r="M568" s="24"/>
      <c r="N568" s="24" t="s">
        <v>19</v>
      </c>
      <c r="O568" s="24"/>
      <c r="P568" s="306"/>
      <c r="Q568" s="306"/>
      <c r="R568" s="306"/>
      <c r="S568" s="306"/>
      <c r="T568" s="259" t="s">
        <v>167</v>
      </c>
      <c r="U568" s="259"/>
      <c r="V568" s="259"/>
      <c r="W568" s="24"/>
      <c r="X568" s="24" t="s">
        <v>19</v>
      </c>
      <c r="Y568" s="307"/>
      <c r="Z568" s="307"/>
      <c r="AA568" s="307"/>
      <c r="AB568" s="307"/>
      <c r="AC568" s="307"/>
      <c r="AD568" s="307"/>
      <c r="AE568" s="307"/>
      <c r="AF568" s="307"/>
      <c r="AG568" s="307"/>
      <c r="AH568" s="307"/>
      <c r="AI568" s="307"/>
      <c r="AJ568" s="307"/>
      <c r="AK568" s="307"/>
      <c r="AL568" s="307"/>
      <c r="AM568" s="307"/>
      <c r="AN568" s="24" t="s">
        <v>89</v>
      </c>
      <c r="AO568" s="24"/>
      <c r="AP568" s="307"/>
      <c r="AQ568" s="307"/>
      <c r="AR568" s="307"/>
      <c r="AS568" s="307"/>
      <c r="AT568" s="307"/>
      <c r="AU568" s="307"/>
      <c r="AV568" s="307"/>
      <c r="AW568" s="307"/>
      <c r="AX568" s="307"/>
      <c r="AY568" s="307"/>
      <c r="AZ568" s="307"/>
      <c r="BA568" s="307"/>
      <c r="BB568" s="307"/>
      <c r="BC568" s="307"/>
      <c r="BD568" s="307"/>
      <c r="BE568" s="24" t="s">
        <v>89</v>
      </c>
      <c r="BF568" s="24"/>
      <c r="BG568" s="308">
        <f t="shared" si="3"/>
        <v>0</v>
      </c>
      <c r="BH568" s="308"/>
      <c r="BI568" s="308"/>
      <c r="BJ568" s="308"/>
      <c r="BK568" s="308"/>
      <c r="BL568" s="308"/>
      <c r="BM568" s="308"/>
      <c r="BN568" s="308"/>
      <c r="BO568" s="308"/>
      <c r="BP568" s="308"/>
      <c r="BQ568" s="308"/>
      <c r="BR568" s="308"/>
      <c r="BS568" s="308"/>
      <c r="BT568" s="308"/>
      <c r="BU568" s="308"/>
      <c r="BV568" s="66"/>
      <c r="BW568" s="62" t="s">
        <v>60</v>
      </c>
      <c r="BX568" s="62"/>
      <c r="BY568" s="62"/>
      <c r="BZ568" s="62"/>
      <c r="CA568" s="62"/>
      <c r="CB568" s="24"/>
      <c r="CC568" s="159" t="s">
        <v>970</v>
      </c>
    </row>
    <row r="569" spans="2:81" ht="15" customHeight="1">
      <c r="B569" s="305"/>
      <c r="C569" s="24"/>
      <c r="D569" s="24"/>
      <c r="E569" s="24"/>
      <c r="F569" s="24"/>
      <c r="G569" s="24"/>
      <c r="H569" s="24"/>
      <c r="I569" s="24"/>
      <c r="J569" s="24"/>
      <c r="K569" s="24"/>
      <c r="L569" s="24"/>
      <c r="M569" s="24"/>
      <c r="N569" s="24" t="s">
        <v>19</v>
      </c>
      <c r="O569" s="24"/>
      <c r="P569" s="306"/>
      <c r="Q569" s="306"/>
      <c r="R569" s="306"/>
      <c r="S569" s="306"/>
      <c r="T569" s="259" t="s">
        <v>167</v>
      </c>
      <c r="U569" s="259"/>
      <c r="V569" s="259"/>
      <c r="W569" s="24"/>
      <c r="X569" s="24" t="s">
        <v>19</v>
      </c>
      <c r="Y569" s="307"/>
      <c r="Z569" s="307"/>
      <c r="AA569" s="307"/>
      <c r="AB569" s="307"/>
      <c r="AC569" s="307"/>
      <c r="AD569" s="307"/>
      <c r="AE569" s="307"/>
      <c r="AF569" s="307"/>
      <c r="AG569" s="307"/>
      <c r="AH569" s="307"/>
      <c r="AI569" s="307"/>
      <c r="AJ569" s="307"/>
      <c r="AK569" s="307"/>
      <c r="AL569" s="307"/>
      <c r="AM569" s="307"/>
      <c r="AN569" s="24" t="s">
        <v>89</v>
      </c>
      <c r="AO569" s="24"/>
      <c r="AP569" s="307"/>
      <c r="AQ569" s="307"/>
      <c r="AR569" s="307"/>
      <c r="AS569" s="307"/>
      <c r="AT569" s="307"/>
      <c r="AU569" s="307"/>
      <c r="AV569" s="307"/>
      <c r="AW569" s="307"/>
      <c r="AX569" s="307"/>
      <c r="AY569" s="307"/>
      <c r="AZ569" s="307"/>
      <c r="BA569" s="307"/>
      <c r="BB569" s="307"/>
      <c r="BC569" s="307"/>
      <c r="BD569" s="307"/>
      <c r="BE569" s="24" t="s">
        <v>89</v>
      </c>
      <c r="BF569" s="24"/>
      <c r="BG569" s="308">
        <f t="shared" si="3"/>
        <v>0</v>
      </c>
      <c r="BH569" s="308"/>
      <c r="BI569" s="308"/>
      <c r="BJ569" s="308"/>
      <c r="BK569" s="308"/>
      <c r="BL569" s="308"/>
      <c r="BM569" s="308"/>
      <c r="BN569" s="308"/>
      <c r="BO569" s="308"/>
      <c r="BP569" s="308"/>
      <c r="BQ569" s="308"/>
      <c r="BR569" s="308"/>
      <c r="BS569" s="308"/>
      <c r="BT569" s="308"/>
      <c r="BU569" s="308"/>
      <c r="BV569" s="66"/>
      <c r="BW569" s="62" t="s">
        <v>60</v>
      </c>
      <c r="BX569" s="62"/>
      <c r="BY569" s="62"/>
      <c r="BZ569" s="62"/>
      <c r="CA569" s="62"/>
      <c r="CB569" s="24"/>
      <c r="CC569" s="159" t="s">
        <v>971</v>
      </c>
    </row>
    <row r="570" spans="2:81" ht="15" customHeight="1">
      <c r="B570" s="305"/>
      <c r="C570" s="24"/>
      <c r="D570" s="24"/>
      <c r="E570" s="24"/>
      <c r="F570" s="24"/>
      <c r="G570" s="24"/>
      <c r="H570" s="24"/>
      <c r="I570" s="24"/>
      <c r="J570" s="24"/>
      <c r="K570" s="24"/>
      <c r="L570" s="24"/>
      <c r="M570" s="24"/>
      <c r="N570" s="24" t="s">
        <v>19</v>
      </c>
      <c r="O570" s="24"/>
      <c r="P570" s="306"/>
      <c r="Q570" s="306"/>
      <c r="R570" s="306"/>
      <c r="S570" s="306"/>
      <c r="T570" s="259" t="s">
        <v>167</v>
      </c>
      <c r="U570" s="259"/>
      <c r="V570" s="259"/>
      <c r="W570" s="24"/>
      <c r="X570" s="24" t="s">
        <v>19</v>
      </c>
      <c r="Y570" s="307"/>
      <c r="Z570" s="307"/>
      <c r="AA570" s="307"/>
      <c r="AB570" s="307"/>
      <c r="AC570" s="307"/>
      <c r="AD570" s="307"/>
      <c r="AE570" s="307"/>
      <c r="AF570" s="307"/>
      <c r="AG570" s="307"/>
      <c r="AH570" s="307"/>
      <c r="AI570" s="307"/>
      <c r="AJ570" s="307"/>
      <c r="AK570" s="307"/>
      <c r="AL570" s="307"/>
      <c r="AM570" s="307"/>
      <c r="AN570" s="24" t="s">
        <v>89</v>
      </c>
      <c r="AO570" s="24"/>
      <c r="AP570" s="307"/>
      <c r="AQ570" s="307"/>
      <c r="AR570" s="307"/>
      <c r="AS570" s="307"/>
      <c r="AT570" s="307"/>
      <c r="AU570" s="307"/>
      <c r="AV570" s="307"/>
      <c r="AW570" s="307"/>
      <c r="AX570" s="307"/>
      <c r="AY570" s="307"/>
      <c r="AZ570" s="307"/>
      <c r="BA570" s="307"/>
      <c r="BB570" s="307"/>
      <c r="BC570" s="307"/>
      <c r="BD570" s="307"/>
      <c r="BE570" s="24" t="s">
        <v>89</v>
      </c>
      <c r="BF570" s="24"/>
      <c r="BG570" s="308">
        <f t="shared" si="3"/>
        <v>0</v>
      </c>
      <c r="BH570" s="308"/>
      <c r="BI570" s="308"/>
      <c r="BJ570" s="308"/>
      <c r="BK570" s="308"/>
      <c r="BL570" s="308"/>
      <c r="BM570" s="308"/>
      <c r="BN570" s="308"/>
      <c r="BO570" s="308"/>
      <c r="BP570" s="308"/>
      <c r="BQ570" s="308"/>
      <c r="BR570" s="308"/>
      <c r="BS570" s="308"/>
      <c r="BT570" s="308"/>
      <c r="BU570" s="308"/>
      <c r="BV570" s="66"/>
      <c r="BW570" s="62" t="s">
        <v>60</v>
      </c>
      <c r="BX570" s="62"/>
      <c r="BY570" s="62"/>
      <c r="BZ570" s="62"/>
      <c r="CA570" s="62"/>
      <c r="CB570" s="24"/>
      <c r="CC570" s="1"/>
    </row>
    <row r="571" spans="2:81" ht="15" customHeight="1">
      <c r="B571" s="305"/>
      <c r="C571" s="24"/>
      <c r="D571" s="24"/>
      <c r="E571" s="24"/>
      <c r="F571" s="24"/>
      <c r="G571" s="24"/>
      <c r="H571" s="24"/>
      <c r="I571" s="24"/>
      <c r="J571" s="24"/>
      <c r="K571" s="24"/>
      <c r="L571" s="24"/>
      <c r="M571" s="24"/>
      <c r="N571" s="24" t="s">
        <v>19</v>
      </c>
      <c r="O571" s="24"/>
      <c r="P571" s="306"/>
      <c r="Q571" s="306"/>
      <c r="R571" s="306"/>
      <c r="S571" s="306"/>
      <c r="T571" s="259" t="s">
        <v>167</v>
      </c>
      <c r="U571" s="259"/>
      <c r="V571" s="259"/>
      <c r="W571" s="24"/>
      <c r="X571" s="24" t="s">
        <v>19</v>
      </c>
      <c r="Y571" s="307"/>
      <c r="Z571" s="307"/>
      <c r="AA571" s="307"/>
      <c r="AB571" s="307"/>
      <c r="AC571" s="307"/>
      <c r="AD571" s="307"/>
      <c r="AE571" s="307"/>
      <c r="AF571" s="307"/>
      <c r="AG571" s="307"/>
      <c r="AH571" s="307"/>
      <c r="AI571" s="307"/>
      <c r="AJ571" s="307"/>
      <c r="AK571" s="307"/>
      <c r="AL571" s="307"/>
      <c r="AM571" s="307"/>
      <c r="AN571" s="24" t="s">
        <v>89</v>
      </c>
      <c r="AO571" s="24"/>
      <c r="AP571" s="307"/>
      <c r="AQ571" s="307"/>
      <c r="AR571" s="307"/>
      <c r="AS571" s="307"/>
      <c r="AT571" s="307"/>
      <c r="AU571" s="307"/>
      <c r="AV571" s="307"/>
      <c r="AW571" s="307"/>
      <c r="AX571" s="307"/>
      <c r="AY571" s="307"/>
      <c r="AZ571" s="307"/>
      <c r="BA571" s="307"/>
      <c r="BB571" s="307"/>
      <c r="BC571" s="307"/>
      <c r="BD571" s="307"/>
      <c r="BE571" s="24" t="s">
        <v>89</v>
      </c>
      <c r="BF571" s="24"/>
      <c r="BG571" s="308">
        <f t="shared" si="3"/>
        <v>0</v>
      </c>
      <c r="BH571" s="308"/>
      <c r="BI571" s="308"/>
      <c r="BJ571" s="308"/>
      <c r="BK571" s="308"/>
      <c r="BL571" s="308"/>
      <c r="BM571" s="308"/>
      <c r="BN571" s="308"/>
      <c r="BO571" s="308"/>
      <c r="BP571" s="308"/>
      <c r="BQ571" s="308"/>
      <c r="BR571" s="308"/>
      <c r="BS571" s="308"/>
      <c r="BT571" s="308"/>
      <c r="BU571" s="308"/>
      <c r="BV571" s="66"/>
      <c r="BW571" s="62" t="s">
        <v>60</v>
      </c>
      <c r="BX571" s="62"/>
      <c r="BY571" s="62"/>
      <c r="BZ571" s="62"/>
      <c r="CA571" s="62"/>
      <c r="CB571" s="24"/>
      <c r="CC571" s="1"/>
    </row>
    <row r="572" spans="2:81" ht="15" customHeight="1">
      <c r="B572" s="305"/>
      <c r="C572" s="24"/>
      <c r="D572" s="24"/>
      <c r="E572" s="24"/>
      <c r="F572" s="24"/>
      <c r="G572" s="24"/>
      <c r="H572" s="24"/>
      <c r="I572" s="24"/>
      <c r="J572" s="24"/>
      <c r="K572" s="24"/>
      <c r="L572" s="24"/>
      <c r="M572" s="24"/>
      <c r="N572" s="24" t="s">
        <v>19</v>
      </c>
      <c r="O572" s="24"/>
      <c r="P572" s="306"/>
      <c r="Q572" s="306"/>
      <c r="R572" s="306"/>
      <c r="S572" s="306"/>
      <c r="T572" s="259" t="s">
        <v>167</v>
      </c>
      <c r="U572" s="259"/>
      <c r="V572" s="259"/>
      <c r="W572" s="24"/>
      <c r="X572" s="24" t="s">
        <v>19</v>
      </c>
      <c r="Y572" s="307"/>
      <c r="Z572" s="307"/>
      <c r="AA572" s="307"/>
      <c r="AB572" s="307"/>
      <c r="AC572" s="307"/>
      <c r="AD572" s="307"/>
      <c r="AE572" s="307"/>
      <c r="AF572" s="307"/>
      <c r="AG572" s="307"/>
      <c r="AH572" s="307"/>
      <c r="AI572" s="307"/>
      <c r="AJ572" s="307"/>
      <c r="AK572" s="307"/>
      <c r="AL572" s="307"/>
      <c r="AM572" s="307"/>
      <c r="AN572" s="24" t="s">
        <v>89</v>
      </c>
      <c r="AO572" s="24"/>
      <c r="AP572" s="307"/>
      <c r="AQ572" s="307"/>
      <c r="AR572" s="307"/>
      <c r="AS572" s="307"/>
      <c r="AT572" s="307"/>
      <c r="AU572" s="307"/>
      <c r="AV572" s="307"/>
      <c r="AW572" s="307"/>
      <c r="AX572" s="307"/>
      <c r="AY572" s="307"/>
      <c r="AZ572" s="307"/>
      <c r="BA572" s="307"/>
      <c r="BB572" s="307"/>
      <c r="BC572" s="307"/>
      <c r="BD572" s="307"/>
      <c r="BE572" s="24" t="s">
        <v>89</v>
      </c>
      <c r="BF572" s="24"/>
      <c r="BG572" s="308">
        <f t="shared" si="3"/>
        <v>0</v>
      </c>
      <c r="BH572" s="308"/>
      <c r="BI572" s="308"/>
      <c r="BJ572" s="308"/>
      <c r="BK572" s="308"/>
      <c r="BL572" s="308"/>
      <c r="BM572" s="308"/>
      <c r="BN572" s="308"/>
      <c r="BO572" s="308"/>
      <c r="BP572" s="308"/>
      <c r="BQ572" s="308"/>
      <c r="BR572" s="308"/>
      <c r="BS572" s="308"/>
      <c r="BT572" s="308"/>
      <c r="BU572" s="308"/>
      <c r="BV572" s="66"/>
      <c r="BW572" s="62" t="s">
        <v>60</v>
      </c>
      <c r="BX572" s="62"/>
      <c r="BY572" s="62"/>
      <c r="BZ572" s="62"/>
      <c r="CA572" s="62"/>
      <c r="CB572" s="24"/>
      <c r="CC572" s="1"/>
    </row>
    <row r="573" spans="2:81" ht="15" customHeight="1">
      <c r="B573" s="305"/>
      <c r="C573" s="24"/>
      <c r="D573" s="24"/>
      <c r="E573" s="24"/>
      <c r="F573" s="24"/>
      <c r="G573" s="24"/>
      <c r="H573" s="24"/>
      <c r="I573" s="24"/>
      <c r="J573" s="24"/>
      <c r="K573" s="24"/>
      <c r="L573" s="24"/>
      <c r="M573" s="24"/>
      <c r="N573" s="24" t="s">
        <v>19</v>
      </c>
      <c r="O573" s="24"/>
      <c r="P573" s="306"/>
      <c r="Q573" s="306"/>
      <c r="R573" s="306"/>
      <c r="S573" s="306"/>
      <c r="T573" s="259" t="s">
        <v>167</v>
      </c>
      <c r="U573" s="259"/>
      <c r="V573" s="259"/>
      <c r="W573" s="24"/>
      <c r="X573" s="24" t="s">
        <v>19</v>
      </c>
      <c r="Y573" s="307"/>
      <c r="Z573" s="307"/>
      <c r="AA573" s="307"/>
      <c r="AB573" s="307"/>
      <c r="AC573" s="307"/>
      <c r="AD573" s="307"/>
      <c r="AE573" s="307"/>
      <c r="AF573" s="307"/>
      <c r="AG573" s="307"/>
      <c r="AH573" s="307"/>
      <c r="AI573" s="307"/>
      <c r="AJ573" s="307"/>
      <c r="AK573" s="307"/>
      <c r="AL573" s="307"/>
      <c r="AM573" s="307"/>
      <c r="AN573" s="24" t="s">
        <v>89</v>
      </c>
      <c r="AO573" s="24"/>
      <c r="AP573" s="307"/>
      <c r="AQ573" s="307"/>
      <c r="AR573" s="307"/>
      <c r="AS573" s="307"/>
      <c r="AT573" s="307"/>
      <c r="AU573" s="307"/>
      <c r="AV573" s="307"/>
      <c r="AW573" s="307"/>
      <c r="AX573" s="307"/>
      <c r="AY573" s="307"/>
      <c r="AZ573" s="307"/>
      <c r="BA573" s="307"/>
      <c r="BB573" s="307"/>
      <c r="BC573" s="307"/>
      <c r="BD573" s="307"/>
      <c r="BE573" s="24" t="s">
        <v>89</v>
      </c>
      <c r="BF573" s="24"/>
      <c r="BG573" s="308">
        <f t="shared" si="3"/>
        <v>0</v>
      </c>
      <c r="BH573" s="308"/>
      <c r="BI573" s="308"/>
      <c r="BJ573" s="308"/>
      <c r="BK573" s="308"/>
      <c r="BL573" s="308"/>
      <c r="BM573" s="308"/>
      <c r="BN573" s="308"/>
      <c r="BO573" s="308"/>
      <c r="BP573" s="308"/>
      <c r="BQ573" s="308"/>
      <c r="BR573" s="308"/>
      <c r="BS573" s="308"/>
      <c r="BT573" s="308"/>
      <c r="BU573" s="308"/>
      <c r="BV573" s="66"/>
      <c r="BW573" s="62" t="s">
        <v>60</v>
      </c>
      <c r="BX573" s="62"/>
      <c r="BY573" s="62"/>
      <c r="BZ573" s="62"/>
      <c r="CA573" s="62"/>
      <c r="CB573" s="24"/>
      <c r="CC573" s="1" t="s">
        <v>1145</v>
      </c>
    </row>
    <row r="574" spans="2:81" ht="15" customHeight="1">
      <c r="B574" s="305"/>
      <c r="C574" s="24"/>
      <c r="D574" s="24"/>
      <c r="E574" s="24"/>
      <c r="F574" s="260" t="s">
        <v>168</v>
      </c>
      <c r="G574" s="260"/>
      <c r="H574" s="260"/>
      <c r="I574" s="260"/>
      <c r="J574" s="260"/>
      <c r="K574" s="260"/>
      <c r="L574" s="260"/>
      <c r="M574" s="260"/>
      <c r="N574" s="24"/>
      <c r="O574" s="24"/>
      <c r="P574" s="24"/>
      <c r="Q574" s="24"/>
      <c r="R574" s="24"/>
      <c r="S574" s="24"/>
      <c r="T574" s="24"/>
      <c r="U574" s="24"/>
      <c r="V574" s="24"/>
      <c r="W574" s="24"/>
      <c r="X574" s="24" t="s">
        <v>19</v>
      </c>
      <c r="Y574" s="308">
        <f>SUM(Y565:AM573)</f>
        <v>0</v>
      </c>
      <c r="Z574" s="308"/>
      <c r="AA574" s="308"/>
      <c r="AB574" s="308"/>
      <c r="AC574" s="308"/>
      <c r="AD574" s="308"/>
      <c r="AE574" s="308"/>
      <c r="AF574" s="308"/>
      <c r="AG574" s="308"/>
      <c r="AH574" s="308"/>
      <c r="AI574" s="308"/>
      <c r="AJ574" s="308"/>
      <c r="AK574" s="308"/>
      <c r="AL574" s="308"/>
      <c r="AM574" s="308"/>
      <c r="AN574" s="24" t="s">
        <v>89</v>
      </c>
      <c r="AO574" s="24"/>
      <c r="AP574" s="308">
        <f>SUM(AP565:BD573)</f>
        <v>0</v>
      </c>
      <c r="AQ574" s="308"/>
      <c r="AR574" s="308"/>
      <c r="AS574" s="308"/>
      <c r="AT574" s="308"/>
      <c r="AU574" s="308"/>
      <c r="AV574" s="308"/>
      <c r="AW574" s="308"/>
      <c r="AX574" s="308"/>
      <c r="AY574" s="308"/>
      <c r="AZ574" s="308"/>
      <c r="BA574" s="308"/>
      <c r="BB574" s="308"/>
      <c r="BC574" s="308"/>
      <c r="BD574" s="308"/>
      <c r="BE574" s="24" t="s">
        <v>89</v>
      </c>
      <c r="BF574" s="24"/>
      <c r="BG574" s="308">
        <f>Y574+AP574</f>
        <v>0</v>
      </c>
      <c r="BH574" s="308"/>
      <c r="BI574" s="308"/>
      <c r="BJ574" s="308"/>
      <c r="BK574" s="308"/>
      <c r="BL574" s="308"/>
      <c r="BM574" s="308"/>
      <c r="BN574" s="308"/>
      <c r="BO574" s="308"/>
      <c r="BP574" s="308"/>
      <c r="BQ574" s="308"/>
      <c r="BR574" s="308"/>
      <c r="BS574" s="308"/>
      <c r="BT574" s="308"/>
      <c r="BU574" s="308"/>
      <c r="BV574" s="66"/>
      <c r="BW574" s="62" t="s">
        <v>60</v>
      </c>
      <c r="BX574" s="62"/>
      <c r="BY574" s="62"/>
      <c r="BZ574" s="62"/>
      <c r="CA574" s="62"/>
      <c r="CB574" s="25"/>
      <c r="CC574" s="1"/>
    </row>
    <row r="575" spans="2:81" ht="15" customHeight="1">
      <c r="B575" s="305"/>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305"/>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305"/>
      <c r="C577" s="24"/>
      <c r="D577" s="24" t="s">
        <v>648</v>
      </c>
      <c r="E577" s="24"/>
      <c r="F577" s="24"/>
      <c r="G577" s="24"/>
      <c r="H577" s="24"/>
      <c r="I577" s="24"/>
      <c r="J577" s="24"/>
      <c r="K577" s="24"/>
      <c r="L577" s="24"/>
      <c r="M577" s="24"/>
      <c r="N577" s="24"/>
      <c r="O577" s="24"/>
      <c r="P577" s="24"/>
      <c r="Q577" s="24"/>
      <c r="R577" s="24"/>
      <c r="S577" s="24"/>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1" t="s">
        <v>1149</v>
      </c>
    </row>
    <row r="578" spans="2:81" ht="15" customHeight="1">
      <c r="B578" s="30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305"/>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305"/>
      <c r="C580" s="24"/>
      <c r="D580" s="24" t="s">
        <v>649</v>
      </c>
      <c r="E580" s="24"/>
      <c r="F580" s="24"/>
      <c r="G580" s="24"/>
      <c r="H580" s="24"/>
      <c r="I580" s="24"/>
      <c r="J580" s="24"/>
      <c r="K580" s="24"/>
      <c r="L580" s="24"/>
      <c r="M580" s="24"/>
      <c r="N580" s="24"/>
      <c r="O580" s="24"/>
      <c r="P580" s="24"/>
      <c r="Q580" s="24"/>
      <c r="R580" s="24"/>
      <c r="S580" s="24"/>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1" t="s">
        <v>1150</v>
      </c>
    </row>
    <row r="581" spans="2:81" ht="15" customHeight="1">
      <c r="B581" s="305"/>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305"/>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305"/>
      <c r="C583" s="24"/>
      <c r="D583" s="24" t="s">
        <v>650</v>
      </c>
      <c r="E583" s="24"/>
      <c r="F583" s="24"/>
      <c r="G583" s="24"/>
      <c r="H583" s="24"/>
      <c r="I583" s="24"/>
      <c r="J583" s="24"/>
      <c r="K583" s="24"/>
      <c r="L583" s="24"/>
      <c r="M583" s="24"/>
      <c r="N583" s="24"/>
      <c r="O583" s="24"/>
      <c r="P583" s="24"/>
      <c r="Q583" s="24"/>
      <c r="R583" s="24"/>
      <c r="S583" s="24"/>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1" t="s">
        <v>1151</v>
      </c>
    </row>
    <row r="584" spans="2:81" ht="15" customHeight="1">
      <c r="B584" s="305"/>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305"/>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305"/>
      <c r="C586" s="24"/>
      <c r="D586" s="24" t="s">
        <v>651</v>
      </c>
      <c r="E586" s="24"/>
      <c r="F586" s="24"/>
      <c r="G586" s="24"/>
      <c r="H586" s="24"/>
      <c r="I586" s="24"/>
      <c r="J586" s="24"/>
      <c r="K586" s="24"/>
      <c r="L586" s="24"/>
      <c r="M586" s="24"/>
      <c r="N586" s="24"/>
      <c r="O586" s="24"/>
      <c r="P586" s="24"/>
      <c r="Q586" s="24"/>
      <c r="R586" s="24"/>
      <c r="S586" s="24"/>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1" t="s">
        <v>857</v>
      </c>
    </row>
    <row r="587" spans="2:81" ht="15" customHeight="1">
      <c r="B587" s="305"/>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305"/>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305"/>
      <c r="C589" s="24"/>
      <c r="D589" s="24" t="s">
        <v>652</v>
      </c>
      <c r="E589" s="24"/>
      <c r="F589" s="24"/>
      <c r="G589" s="24"/>
      <c r="H589" s="24"/>
      <c r="I589" s="24"/>
      <c r="J589" s="24"/>
      <c r="K589" s="24"/>
      <c r="L589" s="24"/>
      <c r="M589" s="24"/>
      <c r="N589" s="24"/>
      <c r="O589" s="24"/>
      <c r="P589" s="24"/>
      <c r="Q589" s="24"/>
      <c r="R589" s="24"/>
      <c r="S589" s="24"/>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1" t="s">
        <v>856</v>
      </c>
    </row>
    <row r="590" spans="2:81" ht="15" customHeight="1">
      <c r="B590" s="305"/>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305"/>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305"/>
      <c r="C592" s="24"/>
      <c r="D592" s="260" t="s">
        <v>653</v>
      </c>
      <c r="E592" s="260"/>
      <c r="F592" s="260"/>
      <c r="G592" s="260"/>
      <c r="H592" s="260"/>
      <c r="I592" s="260"/>
      <c r="J592" s="260"/>
      <c r="K592" s="260"/>
      <c r="L592" s="260"/>
      <c r="M592" s="260"/>
      <c r="N592" s="260"/>
      <c r="O592" s="260"/>
      <c r="P592" s="260"/>
      <c r="Q592" s="260"/>
      <c r="R592" s="260"/>
      <c r="S592" s="260"/>
      <c r="T592" s="260"/>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1"/>
    </row>
    <row r="593" spans="2:81" ht="15" customHeight="1">
      <c r="B593" s="195" t="s">
        <v>1018</v>
      </c>
      <c r="C593" s="24"/>
      <c r="D593" s="65"/>
      <c r="E593" s="65"/>
      <c r="F593" s="65"/>
      <c r="G593" s="65"/>
      <c r="H593" s="65"/>
      <c r="I593" s="65"/>
      <c r="J593" s="65"/>
      <c r="K593" s="65"/>
      <c r="L593" s="65"/>
      <c r="M593" s="65"/>
      <c r="N593" s="65"/>
      <c r="O593" s="65"/>
      <c r="P593" s="65"/>
      <c r="Q593" s="65"/>
      <c r="R593" s="65"/>
      <c r="S593" s="65"/>
      <c r="T593" s="65"/>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174" t="s">
        <v>1018</v>
      </c>
    </row>
    <row r="594" spans="2:81" ht="15" customHeight="1" thickBot="1">
      <c r="B594" s="196" t="s">
        <v>1015</v>
      </c>
      <c r="C594" s="24"/>
      <c r="D594" s="24"/>
      <c r="E594" s="24"/>
      <c r="F594" s="24"/>
      <c r="G594" s="24"/>
      <c r="H594" s="24"/>
      <c r="I594" s="24"/>
      <c r="J594" s="24"/>
      <c r="K594" s="24"/>
      <c r="L594" s="24"/>
      <c r="M594" s="24"/>
      <c r="N594" s="24"/>
      <c r="O594" s="24"/>
      <c r="P594" s="24"/>
      <c r="Q594" s="24"/>
      <c r="R594" s="24"/>
      <c r="S594" s="24"/>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176" t="s">
        <v>1015</v>
      </c>
    </row>
    <row r="595" spans="2:81" ht="15" customHeight="1">
      <c r="B595" s="197" t="s">
        <v>1016</v>
      </c>
      <c r="C595" s="76"/>
      <c r="D595" s="76" t="s">
        <v>654</v>
      </c>
      <c r="E595" s="76"/>
      <c r="F595" s="76"/>
      <c r="G595" s="76"/>
      <c r="H595" s="76"/>
      <c r="I595" s="76"/>
      <c r="J595" s="76"/>
      <c r="K595" s="76"/>
      <c r="L595" s="76"/>
      <c r="M595" s="76"/>
      <c r="N595" s="76"/>
      <c r="O595" s="76"/>
      <c r="P595" s="76"/>
      <c r="Q595" s="76"/>
      <c r="R595" s="76"/>
      <c r="S595" s="76"/>
      <c r="T595" s="231"/>
      <c r="U595" s="231"/>
      <c r="V595" s="231"/>
      <c r="W595" s="231"/>
      <c r="X595" s="231"/>
      <c r="Y595" s="231"/>
      <c r="Z595" s="231"/>
      <c r="AA595" s="231"/>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231"/>
      <c r="BE595" s="231"/>
      <c r="BF595" s="231"/>
      <c r="BG595" s="231"/>
      <c r="BH595" s="231"/>
      <c r="BI595" s="231"/>
      <c r="BJ595" s="231"/>
      <c r="BK595" s="231"/>
      <c r="BL595" s="231"/>
      <c r="BM595" s="231"/>
      <c r="BN595" s="231"/>
      <c r="BO595" s="231"/>
      <c r="BP595" s="231"/>
      <c r="BQ595" s="231"/>
      <c r="BR595" s="231"/>
      <c r="BS595" s="231"/>
      <c r="BT595" s="231"/>
      <c r="BU595" s="231"/>
      <c r="BV595" s="231"/>
      <c r="BW595" s="231"/>
      <c r="BX595" s="231"/>
      <c r="BY595" s="231"/>
      <c r="BZ595" s="231"/>
      <c r="CA595" s="231"/>
      <c r="CB595" s="231"/>
      <c r="CC595" s="177" t="s">
        <v>1016</v>
      </c>
    </row>
    <row r="596" spans="2:81" ht="15" customHeight="1">
      <c r="B596" s="305" t="s">
        <v>1061</v>
      </c>
      <c r="C596" s="24"/>
      <c r="D596" s="24"/>
      <c r="E596" s="233" t="s">
        <v>799</v>
      </c>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118" t="s">
        <v>1152</v>
      </c>
    </row>
    <row r="597" spans="2:81" ht="15" customHeight="1">
      <c r="B597" s="305"/>
      <c r="C597" s="24"/>
      <c r="D597" s="24"/>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
    </row>
    <row r="598" spans="2:81" ht="15" customHeight="1">
      <c r="B598" s="305"/>
      <c r="C598" s="24"/>
      <c r="D598" s="24"/>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1"/>
    </row>
    <row r="599" spans="2:81" ht="15" customHeight="1">
      <c r="B599" s="305"/>
      <c r="C599" s="24"/>
      <c r="D599" s="24"/>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1"/>
    </row>
    <row r="600" spans="2:81" ht="15" customHeight="1">
      <c r="B600" s="305"/>
      <c r="C600" s="28"/>
      <c r="D600" s="28"/>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c r="AA600" s="302"/>
      <c r="AB600" s="302"/>
      <c r="AC600" s="302"/>
      <c r="AD600" s="302"/>
      <c r="AE600" s="302"/>
      <c r="AF600" s="302"/>
      <c r="AG600" s="302"/>
      <c r="AH600" s="302"/>
      <c r="AI600" s="302"/>
      <c r="AJ600" s="302"/>
      <c r="AK600" s="302"/>
      <c r="AL600" s="302"/>
      <c r="AM600" s="302"/>
      <c r="AN600" s="302"/>
      <c r="AO600" s="302"/>
      <c r="AP600" s="302"/>
      <c r="AQ600" s="302"/>
      <c r="AR600" s="302"/>
      <c r="AS600" s="302"/>
      <c r="AT600" s="302"/>
      <c r="AU600" s="302"/>
      <c r="AV600" s="302"/>
      <c r="AW600" s="302"/>
      <c r="AX600" s="302"/>
      <c r="AY600" s="302"/>
      <c r="AZ600" s="302"/>
      <c r="BA600" s="302"/>
      <c r="BB600" s="302"/>
      <c r="BC600" s="302"/>
      <c r="BD600" s="302"/>
      <c r="BE600" s="302"/>
      <c r="BF600" s="302"/>
      <c r="BG600" s="302"/>
      <c r="BH600" s="302"/>
      <c r="BI600" s="302"/>
      <c r="BJ600" s="302"/>
      <c r="BK600" s="302"/>
      <c r="BL600" s="302"/>
      <c r="BM600" s="302"/>
      <c r="BN600" s="302"/>
      <c r="BO600" s="302"/>
      <c r="BP600" s="302"/>
      <c r="BQ600" s="302"/>
      <c r="BR600" s="302"/>
      <c r="BS600" s="302"/>
      <c r="BT600" s="302"/>
      <c r="BU600" s="302"/>
      <c r="BV600" s="302"/>
      <c r="BW600" s="302"/>
      <c r="BX600" s="302"/>
      <c r="BY600" s="302"/>
      <c r="BZ600" s="302"/>
      <c r="CA600" s="302"/>
      <c r="CB600" s="302"/>
      <c r="CC600" s="1"/>
    </row>
    <row r="601" spans="2:81" ht="15" customHeight="1">
      <c r="B601" s="305"/>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1" ht="15" customHeight="1">
      <c r="B602" s="305"/>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1" ht="15" customHeight="1">
      <c r="B603" s="305"/>
      <c r="C603" s="24"/>
      <c r="D603" s="24"/>
      <c r="E603" s="24"/>
      <c r="F603" s="24"/>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303"/>
      <c r="AE603" s="303"/>
      <c r="AF603" s="303"/>
      <c r="AG603" s="303"/>
      <c r="AH603" s="303"/>
      <c r="AI603" s="303"/>
      <c r="AJ603" s="303"/>
      <c r="AK603" s="303"/>
      <c r="AL603" s="303"/>
      <c r="AM603" s="303"/>
      <c r="AN603" s="303"/>
      <c r="AO603" s="303"/>
      <c r="AP603" s="303"/>
      <c r="AQ603" s="303"/>
      <c r="AR603" s="303"/>
      <c r="AS603" s="303"/>
      <c r="AT603" s="303"/>
      <c r="AU603" s="303"/>
      <c r="AV603" s="303"/>
      <c r="AW603" s="303"/>
      <c r="AX603" s="303"/>
      <c r="AY603" s="303"/>
      <c r="AZ603" s="303"/>
      <c r="BA603" s="303"/>
      <c r="BB603" s="303"/>
      <c r="BC603" s="303"/>
      <c r="BD603" s="303"/>
      <c r="BE603" s="303"/>
      <c r="BF603" s="303"/>
      <c r="BG603" s="303"/>
      <c r="BH603" s="303"/>
      <c r="BI603" s="303"/>
      <c r="BJ603" s="303"/>
      <c r="BK603" s="303"/>
      <c r="BL603" s="303"/>
      <c r="BM603" s="303"/>
      <c r="BN603" s="303"/>
      <c r="BO603" s="303"/>
      <c r="BP603" s="303"/>
      <c r="BQ603" s="303"/>
      <c r="BR603" s="303"/>
      <c r="BS603" s="303"/>
      <c r="BT603" s="303"/>
      <c r="BU603" s="303"/>
      <c r="BV603" s="303"/>
      <c r="BW603" s="303"/>
      <c r="BX603" s="303"/>
      <c r="BY603" s="303"/>
      <c r="BZ603" s="303"/>
      <c r="CA603" s="303"/>
      <c r="CB603" s="25"/>
      <c r="CC603" s="1"/>
    </row>
    <row r="604" spans="2:81" ht="15" customHeight="1">
      <c r="B604" s="305"/>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1" ht="15" customHeight="1">
      <c r="B605" s="305"/>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1" ht="15" customHeight="1">
      <c r="B606" s="305"/>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1" ht="15" customHeight="1">
      <c r="B607" s="305"/>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1" ht="15" customHeight="1">
      <c r="B608" s="305"/>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305"/>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305"/>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305"/>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305"/>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305"/>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305"/>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305"/>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305"/>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305"/>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305"/>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305"/>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305"/>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305"/>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305"/>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305"/>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305"/>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305"/>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305"/>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305"/>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305"/>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305"/>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305"/>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305"/>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305"/>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305"/>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305"/>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305"/>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305"/>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305"/>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305"/>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305"/>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305"/>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305"/>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305"/>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5" t="s">
        <v>1018</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4" t="s">
        <v>1018</v>
      </c>
    </row>
    <row r="644" spans="2:81" ht="15" customHeight="1" thickBot="1">
      <c r="B644" s="196" t="s">
        <v>1015</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6" t="s">
        <v>1015</v>
      </c>
    </row>
    <row r="645" spans="2:81" ht="15" customHeight="1">
      <c r="B645" s="200" t="s">
        <v>1016</v>
      </c>
      <c r="C645" s="259" t="s">
        <v>152</v>
      </c>
      <c r="D645" s="259"/>
      <c r="E645" s="259"/>
      <c r="F645" s="259"/>
      <c r="G645" s="259"/>
      <c r="H645" s="259"/>
      <c r="I645" s="259"/>
      <c r="J645" s="259"/>
      <c r="K645" s="259"/>
      <c r="L645" s="259"/>
      <c r="M645" s="259"/>
      <c r="N645" s="259"/>
      <c r="O645" s="259"/>
      <c r="P645" s="259"/>
      <c r="Q645" s="259"/>
      <c r="R645" s="259"/>
      <c r="S645" s="259"/>
      <c r="T645" s="259"/>
      <c r="U645" s="259"/>
      <c r="V645" s="259"/>
      <c r="W645" s="259"/>
      <c r="X645" s="259"/>
      <c r="Y645" s="259"/>
      <c r="Z645" s="259"/>
      <c r="AA645" s="259"/>
      <c r="AB645" s="259"/>
      <c r="AC645" s="259"/>
      <c r="AD645" s="259"/>
      <c r="AE645" s="259"/>
      <c r="AF645" s="259"/>
      <c r="AG645" s="259"/>
      <c r="AH645" s="259"/>
      <c r="AI645" s="259"/>
      <c r="AJ645" s="259"/>
      <c r="AK645" s="259"/>
      <c r="AL645" s="259"/>
      <c r="AM645" s="259"/>
      <c r="AN645" s="259"/>
      <c r="AO645" s="259"/>
      <c r="AP645" s="259"/>
      <c r="AQ645" s="259"/>
      <c r="AR645" s="259"/>
      <c r="AS645" s="259"/>
      <c r="AT645" s="259"/>
      <c r="AU645" s="259"/>
      <c r="AV645" s="259"/>
      <c r="AW645" s="259"/>
      <c r="AX645" s="259"/>
      <c r="AY645" s="259"/>
      <c r="AZ645" s="259"/>
      <c r="BA645" s="259"/>
      <c r="BB645" s="259"/>
      <c r="BC645" s="259"/>
      <c r="BD645" s="259"/>
      <c r="BE645" s="259"/>
      <c r="BF645" s="259"/>
      <c r="BG645" s="259"/>
      <c r="BH645" s="259"/>
      <c r="BI645" s="259"/>
      <c r="BJ645" s="259"/>
      <c r="BK645" s="259"/>
      <c r="BL645" s="259"/>
      <c r="BM645" s="259"/>
      <c r="BN645" s="259"/>
      <c r="BO645" s="259"/>
      <c r="BP645" s="259"/>
      <c r="BQ645" s="259"/>
      <c r="BR645" s="259"/>
      <c r="BS645" s="259"/>
      <c r="BT645" s="259"/>
      <c r="BU645" s="259"/>
      <c r="BV645" s="259"/>
      <c r="BW645" s="259"/>
      <c r="BX645" s="259"/>
      <c r="BY645" s="259"/>
      <c r="BZ645" s="259"/>
      <c r="CA645" s="259"/>
      <c r="CB645" s="259"/>
      <c r="CC645" s="197" t="s">
        <v>1016</v>
      </c>
    </row>
    <row r="646" spans="2:81" ht="15" customHeight="1">
      <c r="B646" s="305" t="s">
        <v>1062</v>
      </c>
      <c r="C646" s="24"/>
      <c r="D646" s="24" t="s">
        <v>153</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5"/>
    </row>
    <row r="647" spans="2:81" ht="15" customHeight="1">
      <c r="B647" s="305"/>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305"/>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305"/>
      <c r="C649" s="24"/>
      <c r="D649" s="24" t="s">
        <v>154</v>
      </c>
      <c r="E649" s="24"/>
      <c r="F649" s="24"/>
      <c r="G649" s="24"/>
      <c r="H649" s="24"/>
      <c r="I649" s="24"/>
      <c r="J649" s="24"/>
      <c r="K649" s="24"/>
      <c r="L649" s="24"/>
      <c r="M649" s="24"/>
      <c r="N649" s="24"/>
      <c r="O649" s="24"/>
      <c r="P649" s="267"/>
      <c r="Q649" s="267"/>
      <c r="R649" s="267"/>
      <c r="S649" s="267"/>
      <c r="T649" s="267"/>
      <c r="U649" s="267"/>
      <c r="V649" s="267"/>
      <c r="W649" s="267"/>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1019</v>
      </c>
    </row>
    <row r="650" spans="2:81" ht="15" customHeight="1">
      <c r="B650" s="305"/>
      <c r="C650" s="24"/>
      <c r="D650" s="24" t="s">
        <v>155</v>
      </c>
      <c r="E650" s="24"/>
      <c r="F650" s="24"/>
      <c r="G650" s="24"/>
      <c r="H650" s="24"/>
      <c r="I650" s="24"/>
      <c r="J650" s="24"/>
      <c r="K650" s="24"/>
      <c r="L650" s="24"/>
      <c r="M650" s="24"/>
      <c r="N650" s="24"/>
      <c r="O650" s="259" t="s">
        <v>930</v>
      </c>
      <c r="P650" s="259"/>
      <c r="Q650" s="259"/>
      <c r="R650" s="259"/>
      <c r="S650" s="259"/>
      <c r="T650" s="315" t="s">
        <v>927</v>
      </c>
      <c r="U650" s="315"/>
      <c r="V650" s="315"/>
      <c r="W650" s="315"/>
      <c r="X650" s="315"/>
      <c r="Y650" s="315"/>
      <c r="Z650" s="315"/>
      <c r="AA650" s="315"/>
      <c r="AB650" s="315"/>
      <c r="AC650" s="315"/>
      <c r="AD650" s="315"/>
      <c r="AE650" s="315"/>
      <c r="AF650" s="315"/>
      <c r="AG650" s="315"/>
      <c r="AH650" s="315"/>
      <c r="AI650" s="315"/>
      <c r="AJ650" s="315"/>
      <c r="AK650" s="315"/>
      <c r="AL650" s="315"/>
      <c r="AM650" s="315"/>
      <c r="AN650" s="315"/>
      <c r="AO650" s="315"/>
      <c r="AP650" s="315"/>
      <c r="AQ650" s="315"/>
      <c r="AR650" s="315"/>
      <c r="AS650" s="315"/>
      <c r="AT650" s="315"/>
      <c r="AU650" s="315"/>
      <c r="AV650" s="315"/>
      <c r="AW650" s="315"/>
      <c r="AX650" s="315"/>
      <c r="AY650" s="315"/>
      <c r="AZ650" s="315"/>
      <c r="BA650" s="315"/>
      <c r="BB650" s="315"/>
      <c r="BC650" s="315"/>
      <c r="BD650" s="315"/>
      <c r="BE650" s="315"/>
      <c r="BF650" s="315"/>
      <c r="BG650" s="315"/>
      <c r="BH650" s="315"/>
      <c r="BI650" s="315"/>
      <c r="BJ650" s="315"/>
      <c r="BK650" s="315"/>
      <c r="BL650" s="315"/>
      <c r="BM650" s="315"/>
      <c r="BN650" s="315"/>
      <c r="BO650" s="315"/>
      <c r="BP650" s="315"/>
      <c r="BQ650" s="315"/>
      <c r="BR650" s="315"/>
      <c r="BS650" s="315"/>
      <c r="BT650" s="315"/>
      <c r="BU650" s="315"/>
      <c r="BV650" s="315"/>
      <c r="BW650" s="315"/>
      <c r="BX650" s="315"/>
      <c r="BY650" s="315"/>
      <c r="BZ650" s="315"/>
      <c r="CA650" s="24"/>
      <c r="CB650" s="24"/>
      <c r="CC650" s="1"/>
    </row>
    <row r="651" spans="2:81" ht="15" customHeight="1">
      <c r="B651" s="305"/>
      <c r="C651" s="24"/>
      <c r="D651" s="24"/>
      <c r="E651" s="24"/>
      <c r="F651" s="24"/>
      <c r="G651" s="24"/>
      <c r="H651" s="24"/>
      <c r="I651" s="24"/>
      <c r="J651" s="24"/>
      <c r="K651" s="24"/>
      <c r="L651" s="24"/>
      <c r="M651" s="24"/>
      <c r="N651" s="24"/>
      <c r="O651" s="259" t="s">
        <v>930</v>
      </c>
      <c r="P651" s="259"/>
      <c r="Q651" s="259"/>
      <c r="R651" s="259"/>
      <c r="S651" s="259"/>
      <c r="T651" s="315"/>
      <c r="U651" s="315"/>
      <c r="V651" s="315"/>
      <c r="W651" s="315"/>
      <c r="X651" s="315"/>
      <c r="Y651" s="315"/>
      <c r="Z651" s="315"/>
      <c r="AA651" s="315"/>
      <c r="AB651" s="315"/>
      <c r="AC651" s="315"/>
      <c r="AD651" s="315"/>
      <c r="AE651" s="315"/>
      <c r="AF651" s="315"/>
      <c r="AG651" s="315"/>
      <c r="AH651" s="315"/>
      <c r="AI651" s="315"/>
      <c r="AJ651" s="315"/>
      <c r="AK651" s="315"/>
      <c r="AL651" s="315"/>
      <c r="AM651" s="315"/>
      <c r="AN651" s="315"/>
      <c r="AO651" s="315"/>
      <c r="AP651" s="315"/>
      <c r="AQ651" s="315"/>
      <c r="AR651" s="315"/>
      <c r="AS651" s="315"/>
      <c r="AT651" s="315"/>
      <c r="AU651" s="315"/>
      <c r="AV651" s="315"/>
      <c r="AW651" s="315"/>
      <c r="AX651" s="315"/>
      <c r="AY651" s="315"/>
      <c r="AZ651" s="315"/>
      <c r="BA651" s="315"/>
      <c r="BB651" s="315"/>
      <c r="BC651" s="315"/>
      <c r="BD651" s="315"/>
      <c r="BE651" s="315"/>
      <c r="BF651" s="315"/>
      <c r="BG651" s="315"/>
      <c r="BH651" s="315"/>
      <c r="BI651" s="315"/>
      <c r="BJ651" s="315"/>
      <c r="BK651" s="315"/>
      <c r="BL651" s="315"/>
      <c r="BM651" s="315"/>
      <c r="BN651" s="315"/>
      <c r="BO651" s="315"/>
      <c r="BP651" s="315"/>
      <c r="BQ651" s="315"/>
      <c r="BR651" s="315"/>
      <c r="BS651" s="315"/>
      <c r="BT651" s="315"/>
      <c r="BU651" s="315"/>
      <c r="BV651" s="315"/>
      <c r="BW651" s="315"/>
      <c r="BX651" s="315"/>
      <c r="BY651" s="315"/>
      <c r="BZ651" s="315"/>
      <c r="CA651" s="24"/>
      <c r="CB651" s="24"/>
      <c r="CC651" s="1"/>
    </row>
    <row r="652" spans="2:81" ht="15" customHeight="1">
      <c r="B652" s="305"/>
      <c r="C652" s="24"/>
      <c r="D652" s="24"/>
      <c r="E652" s="24"/>
      <c r="F652" s="24"/>
      <c r="G652" s="24"/>
      <c r="H652" s="24"/>
      <c r="I652" s="24"/>
      <c r="J652" s="24"/>
      <c r="K652" s="24"/>
      <c r="L652" s="24"/>
      <c r="M652" s="24"/>
      <c r="N652" s="24"/>
      <c r="O652" s="259" t="s">
        <v>930</v>
      </c>
      <c r="P652" s="259"/>
      <c r="Q652" s="259"/>
      <c r="R652" s="259"/>
      <c r="S652" s="259"/>
      <c r="T652" s="315"/>
      <c r="U652" s="315"/>
      <c r="V652" s="315"/>
      <c r="W652" s="315"/>
      <c r="X652" s="315"/>
      <c r="Y652" s="315"/>
      <c r="Z652" s="315"/>
      <c r="AA652" s="315"/>
      <c r="AB652" s="315"/>
      <c r="AC652" s="315"/>
      <c r="AD652" s="315"/>
      <c r="AE652" s="315"/>
      <c r="AF652" s="315"/>
      <c r="AG652" s="315"/>
      <c r="AH652" s="315"/>
      <c r="AI652" s="315"/>
      <c r="AJ652" s="315"/>
      <c r="AK652" s="315"/>
      <c r="AL652" s="315"/>
      <c r="AM652" s="315"/>
      <c r="AN652" s="315"/>
      <c r="AO652" s="315"/>
      <c r="AP652" s="315"/>
      <c r="AQ652" s="315"/>
      <c r="AR652" s="315"/>
      <c r="AS652" s="315"/>
      <c r="AT652" s="315"/>
      <c r="AU652" s="315"/>
      <c r="AV652" s="315"/>
      <c r="AW652" s="315"/>
      <c r="AX652" s="315"/>
      <c r="AY652" s="315"/>
      <c r="AZ652" s="315"/>
      <c r="BA652" s="315"/>
      <c r="BB652" s="315"/>
      <c r="BC652" s="315"/>
      <c r="BD652" s="315"/>
      <c r="BE652" s="315"/>
      <c r="BF652" s="315"/>
      <c r="BG652" s="315"/>
      <c r="BH652" s="315"/>
      <c r="BI652" s="315"/>
      <c r="BJ652" s="315"/>
      <c r="BK652" s="315"/>
      <c r="BL652" s="315"/>
      <c r="BM652" s="315"/>
      <c r="BN652" s="315"/>
      <c r="BO652" s="315"/>
      <c r="BP652" s="315"/>
      <c r="BQ652" s="315"/>
      <c r="BR652" s="315"/>
      <c r="BS652" s="315"/>
      <c r="BT652" s="315"/>
      <c r="BU652" s="315"/>
      <c r="BV652" s="315"/>
      <c r="BW652" s="315"/>
      <c r="BX652" s="315"/>
      <c r="BY652" s="315"/>
      <c r="BZ652" s="315"/>
      <c r="CA652" s="24"/>
      <c r="CB652" s="24"/>
      <c r="CC652" s="1"/>
    </row>
    <row r="653" spans="2:81" ht="15" customHeight="1">
      <c r="B653" s="305"/>
      <c r="C653" s="24"/>
      <c r="D653" s="24"/>
      <c r="E653" s="24"/>
      <c r="F653" s="24"/>
      <c r="G653" s="24"/>
      <c r="H653" s="24"/>
      <c r="I653" s="24"/>
      <c r="J653" s="24"/>
      <c r="K653" s="24"/>
      <c r="L653" s="24"/>
      <c r="M653" s="24"/>
      <c r="N653" s="24"/>
      <c r="O653" s="259" t="s">
        <v>930</v>
      </c>
      <c r="P653" s="259"/>
      <c r="Q653" s="259"/>
      <c r="R653" s="259"/>
      <c r="S653" s="259"/>
      <c r="T653" s="315"/>
      <c r="U653" s="315"/>
      <c r="V653" s="315"/>
      <c r="W653" s="315"/>
      <c r="X653" s="315"/>
      <c r="Y653" s="315"/>
      <c r="Z653" s="315"/>
      <c r="AA653" s="315"/>
      <c r="AB653" s="315"/>
      <c r="AC653" s="315"/>
      <c r="AD653" s="315"/>
      <c r="AE653" s="315"/>
      <c r="AF653" s="315"/>
      <c r="AG653" s="315"/>
      <c r="AH653" s="315"/>
      <c r="AI653" s="315"/>
      <c r="AJ653" s="315"/>
      <c r="AK653" s="315"/>
      <c r="AL653" s="315"/>
      <c r="AM653" s="315"/>
      <c r="AN653" s="315"/>
      <c r="AO653" s="315"/>
      <c r="AP653" s="315"/>
      <c r="AQ653" s="315"/>
      <c r="AR653" s="315"/>
      <c r="AS653" s="315"/>
      <c r="AT653" s="315"/>
      <c r="AU653" s="315"/>
      <c r="AV653" s="315"/>
      <c r="AW653" s="315"/>
      <c r="AX653" s="315"/>
      <c r="AY653" s="315"/>
      <c r="AZ653" s="315"/>
      <c r="BA653" s="315"/>
      <c r="BB653" s="315"/>
      <c r="BC653" s="315"/>
      <c r="BD653" s="315"/>
      <c r="BE653" s="315"/>
      <c r="BF653" s="315"/>
      <c r="BG653" s="315"/>
      <c r="BH653" s="315"/>
      <c r="BI653" s="315"/>
      <c r="BJ653" s="315"/>
      <c r="BK653" s="315"/>
      <c r="BL653" s="315"/>
      <c r="BM653" s="315"/>
      <c r="BN653" s="315"/>
      <c r="BO653" s="315"/>
      <c r="BP653" s="315"/>
      <c r="BQ653" s="315"/>
      <c r="BR653" s="315"/>
      <c r="BS653" s="315"/>
      <c r="BT653" s="315"/>
      <c r="BU653" s="315"/>
      <c r="BV653" s="315"/>
      <c r="BW653" s="315"/>
      <c r="BX653" s="315"/>
      <c r="BY653" s="315"/>
      <c r="BZ653" s="315"/>
      <c r="CA653" s="24"/>
      <c r="CB653" s="24"/>
      <c r="CC653" s="1"/>
    </row>
    <row r="654" spans="2:81" ht="15" customHeight="1">
      <c r="B654" s="305"/>
      <c r="C654" s="24"/>
      <c r="D654" s="24"/>
      <c r="E654" s="24"/>
      <c r="F654" s="24"/>
      <c r="G654" s="24"/>
      <c r="H654" s="24"/>
      <c r="I654" s="24"/>
      <c r="J654" s="24"/>
      <c r="K654" s="24"/>
      <c r="L654" s="24"/>
      <c r="M654" s="24"/>
      <c r="N654" s="24"/>
      <c r="O654" s="259" t="s">
        <v>930</v>
      </c>
      <c r="P654" s="259"/>
      <c r="Q654" s="259"/>
      <c r="R654" s="259"/>
      <c r="S654" s="259"/>
      <c r="T654" s="315"/>
      <c r="U654" s="315"/>
      <c r="V654" s="315"/>
      <c r="W654" s="315"/>
      <c r="X654" s="315"/>
      <c r="Y654" s="315"/>
      <c r="Z654" s="315"/>
      <c r="AA654" s="315"/>
      <c r="AB654" s="315"/>
      <c r="AC654" s="315"/>
      <c r="AD654" s="315"/>
      <c r="AE654" s="315"/>
      <c r="AF654" s="315"/>
      <c r="AG654" s="315"/>
      <c r="AH654" s="315"/>
      <c r="AI654" s="315"/>
      <c r="AJ654" s="315"/>
      <c r="AK654" s="315"/>
      <c r="AL654" s="315"/>
      <c r="AM654" s="315"/>
      <c r="AN654" s="315"/>
      <c r="AO654" s="315"/>
      <c r="AP654" s="315"/>
      <c r="AQ654" s="315"/>
      <c r="AR654" s="315"/>
      <c r="AS654" s="315"/>
      <c r="AT654" s="315"/>
      <c r="AU654" s="315"/>
      <c r="AV654" s="315"/>
      <c r="AW654" s="315"/>
      <c r="AX654" s="315"/>
      <c r="AY654" s="315"/>
      <c r="AZ654" s="315"/>
      <c r="BA654" s="315"/>
      <c r="BB654" s="315"/>
      <c r="BC654" s="315"/>
      <c r="BD654" s="315"/>
      <c r="BE654" s="315"/>
      <c r="BF654" s="315"/>
      <c r="BG654" s="315"/>
      <c r="BH654" s="315"/>
      <c r="BI654" s="315"/>
      <c r="BJ654" s="315"/>
      <c r="BK654" s="315"/>
      <c r="BL654" s="315"/>
      <c r="BM654" s="315"/>
      <c r="BN654" s="315"/>
      <c r="BO654" s="315"/>
      <c r="BP654" s="315"/>
      <c r="BQ654" s="315"/>
      <c r="BR654" s="315"/>
      <c r="BS654" s="315"/>
      <c r="BT654" s="315"/>
      <c r="BU654" s="315"/>
      <c r="BV654" s="315"/>
      <c r="BW654" s="315"/>
      <c r="BX654" s="315"/>
      <c r="BY654" s="315"/>
      <c r="BZ654" s="315"/>
      <c r="CA654" s="24"/>
      <c r="CB654" s="24"/>
      <c r="CC654" s="1"/>
    </row>
    <row r="655" spans="2:81" ht="15" customHeight="1">
      <c r="B655" s="305"/>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305"/>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305"/>
      <c r="C657" s="24"/>
      <c r="D657" s="24" t="s">
        <v>156</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305"/>
      <c r="C658" s="24"/>
      <c r="D658" s="24"/>
      <c r="E658" s="24"/>
      <c r="F658" s="24"/>
      <c r="G658" s="267" t="s">
        <v>37</v>
      </c>
      <c r="H658" s="267"/>
      <c r="I658" s="24" t="s">
        <v>114</v>
      </c>
      <c r="J658" s="24"/>
      <c r="K658" s="24"/>
      <c r="L658" s="24"/>
      <c r="M658" s="24"/>
      <c r="N658" s="24"/>
      <c r="O658" s="267" t="s">
        <v>37</v>
      </c>
      <c r="P658" s="267"/>
      <c r="Q658" s="24" t="s">
        <v>115</v>
      </c>
      <c r="R658" s="24"/>
      <c r="S658" s="24"/>
      <c r="T658" s="24"/>
      <c r="U658" s="24"/>
      <c r="V658" s="24"/>
      <c r="W658" s="267" t="s">
        <v>37</v>
      </c>
      <c r="X658" s="267"/>
      <c r="Y658" s="24" t="s">
        <v>116</v>
      </c>
      <c r="Z658" s="24"/>
      <c r="AA658" s="24"/>
      <c r="AB658" s="24"/>
      <c r="AC658" s="24"/>
      <c r="AD658" s="24"/>
      <c r="AE658" s="267" t="s">
        <v>37</v>
      </c>
      <c r="AF658" s="267"/>
      <c r="AG658" s="24" t="s">
        <v>117</v>
      </c>
      <c r="AH658" s="24"/>
      <c r="AI658" s="24"/>
      <c r="AJ658" s="24"/>
      <c r="AK658" s="24"/>
      <c r="AL658" s="24"/>
      <c r="AM658" s="267" t="s">
        <v>37</v>
      </c>
      <c r="AN658" s="267"/>
      <c r="AO658" s="24" t="s">
        <v>118</v>
      </c>
      <c r="AP658" s="24"/>
      <c r="AQ658" s="24"/>
      <c r="AR658" s="24"/>
      <c r="AS658" s="24"/>
      <c r="AT658" s="24"/>
      <c r="AU658" s="24"/>
      <c r="AV658" s="24"/>
      <c r="AW658" s="24"/>
      <c r="AX658" s="267" t="s">
        <v>37</v>
      </c>
      <c r="AY658" s="267"/>
      <c r="AZ658" s="24" t="s">
        <v>119</v>
      </c>
      <c r="BA658" s="24"/>
      <c r="BB658" s="24"/>
      <c r="BC658" s="24"/>
      <c r="BD658" s="24"/>
      <c r="BE658" s="24"/>
      <c r="BF658" s="24"/>
      <c r="BG658" s="24"/>
      <c r="BH658" s="24"/>
      <c r="BI658" s="24"/>
      <c r="BJ658" s="24"/>
      <c r="BK658" s="24"/>
      <c r="BL658" s="267" t="s">
        <v>37</v>
      </c>
      <c r="BM658" s="267"/>
      <c r="BN658" s="24" t="s">
        <v>120</v>
      </c>
      <c r="BO658" s="24"/>
      <c r="BP658" s="24"/>
      <c r="BQ658" s="24"/>
      <c r="BR658" s="24"/>
      <c r="BS658" s="24"/>
      <c r="BT658" s="24"/>
      <c r="BU658" s="24"/>
      <c r="BV658" s="24"/>
      <c r="BW658" s="24"/>
      <c r="BX658" s="24"/>
      <c r="BY658" s="24"/>
      <c r="BZ658" s="24"/>
      <c r="CA658" s="24"/>
      <c r="CB658" s="24"/>
      <c r="CC658" s="1"/>
    </row>
    <row r="659" spans="2:81" ht="15" customHeight="1">
      <c r="B659" s="305"/>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305"/>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305"/>
      <c r="C661" s="24"/>
      <c r="D661" s="24" t="s">
        <v>157</v>
      </c>
      <c r="E661" s="24"/>
      <c r="F661" s="24"/>
      <c r="G661" s="24"/>
      <c r="H661" s="24"/>
      <c r="I661" s="24"/>
      <c r="J661" s="24"/>
      <c r="K661" s="24"/>
      <c r="L661" s="24"/>
      <c r="M661" s="24"/>
      <c r="N661" s="24"/>
      <c r="O661" s="24"/>
      <c r="P661" s="24"/>
      <c r="Q661" s="24"/>
      <c r="R661" s="24"/>
      <c r="S661" s="262" t="s">
        <v>931</v>
      </c>
      <c r="T661" s="262"/>
      <c r="U661" s="262"/>
      <c r="V661" s="262"/>
      <c r="W661" s="262"/>
      <c r="X661" s="262"/>
      <c r="Y661" s="262"/>
      <c r="Z661" s="262"/>
      <c r="AA661" s="262"/>
      <c r="AB661" s="262"/>
      <c r="AC661" s="262"/>
      <c r="AD661" s="262"/>
      <c r="AE661" s="262"/>
      <c r="AF661" s="262"/>
      <c r="AG661" s="262"/>
      <c r="AH661" s="262"/>
      <c r="AI661" s="262"/>
      <c r="AJ661" s="262"/>
      <c r="AK661" s="262"/>
      <c r="AL661" s="262"/>
      <c r="AM661" s="262"/>
      <c r="AN661" s="262"/>
      <c r="AO661" s="262"/>
      <c r="AP661" s="262"/>
      <c r="AQ661" s="24"/>
      <c r="AR661" s="24" t="s">
        <v>738</v>
      </c>
      <c r="AS661" s="24"/>
      <c r="AT661" s="24"/>
      <c r="AU661" s="24"/>
      <c r="AV661" s="262"/>
      <c r="AW661" s="262"/>
      <c r="AX661" s="262"/>
      <c r="AY661" s="262"/>
      <c r="AZ661" s="262"/>
      <c r="BA661" s="262"/>
      <c r="BB661" s="262"/>
      <c r="BC661" s="262"/>
      <c r="BD661" s="262"/>
      <c r="BE661" s="262"/>
      <c r="BF661" s="262"/>
      <c r="BG661" s="262"/>
      <c r="BH661" s="262"/>
      <c r="BI661" s="262"/>
      <c r="BJ661" s="262"/>
      <c r="BK661" s="262"/>
      <c r="BL661" s="262"/>
      <c r="BM661" s="262"/>
      <c r="BN661" s="262"/>
      <c r="BO661" s="262"/>
      <c r="BP661" s="262"/>
      <c r="BQ661" s="262"/>
      <c r="BR661" s="24"/>
      <c r="BS661" s="24"/>
      <c r="BT661" s="24"/>
      <c r="BU661" s="24"/>
      <c r="BV661" s="24"/>
      <c r="BW661" s="24"/>
      <c r="BX661" s="24"/>
      <c r="BY661" s="24"/>
      <c r="BZ661" s="24"/>
      <c r="CA661" s="24"/>
      <c r="CB661" s="24"/>
      <c r="CC661" s="1"/>
    </row>
    <row r="662" spans="2:81" ht="15" customHeight="1">
      <c r="B662" s="305"/>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305"/>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305"/>
      <c r="C664" s="24"/>
      <c r="D664" s="24" t="s">
        <v>631</v>
      </c>
      <c r="E664" s="24"/>
      <c r="F664" s="24"/>
      <c r="G664" s="24"/>
      <c r="H664" s="24"/>
      <c r="I664" s="24"/>
      <c r="J664" s="24"/>
      <c r="K664" s="24"/>
      <c r="L664" s="24"/>
      <c r="M664" s="24"/>
      <c r="N664" s="24"/>
      <c r="O664" s="24"/>
      <c r="P664" s="24"/>
      <c r="Q664" s="24"/>
      <c r="R664" s="24"/>
      <c r="S664" s="314"/>
      <c r="T664" s="314"/>
      <c r="U664" s="314"/>
      <c r="V664" s="314"/>
      <c r="W664" s="314"/>
      <c r="X664" s="314"/>
      <c r="Y664" s="314"/>
      <c r="Z664" s="314"/>
      <c r="AA664" s="314"/>
      <c r="AB664" s="314"/>
      <c r="AC664" s="314"/>
      <c r="AD664" s="314"/>
      <c r="AE664" s="314"/>
      <c r="AF664" s="314"/>
      <c r="AG664" s="314"/>
      <c r="AH664" s="314"/>
      <c r="AI664" s="314"/>
      <c r="AJ664" s="314"/>
      <c r="AK664" s="31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305"/>
      <c r="C665" s="50"/>
      <c r="D665" s="50"/>
      <c r="E665" s="50"/>
      <c r="F665" s="50"/>
      <c r="G665" s="309" t="s">
        <v>37</v>
      </c>
      <c r="H665" s="309"/>
      <c r="I665" s="33" t="s">
        <v>773</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1155</v>
      </c>
    </row>
    <row r="666" spans="2:81" ht="15" customHeight="1">
      <c r="B666" s="305"/>
      <c r="C666" s="50"/>
      <c r="D666" s="50"/>
      <c r="E666" s="50"/>
      <c r="F666" s="50"/>
      <c r="G666" s="309" t="s">
        <v>37</v>
      </c>
      <c r="H666" s="309"/>
      <c r="I666" s="33" t="s">
        <v>774</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1154</v>
      </c>
    </row>
    <row r="667" spans="2:81" ht="15" customHeight="1">
      <c r="B667" s="305"/>
      <c r="C667" s="50"/>
      <c r="D667" s="50"/>
      <c r="E667" s="50"/>
      <c r="F667" s="50"/>
      <c r="G667" s="309" t="s">
        <v>37</v>
      </c>
      <c r="H667" s="309"/>
      <c r="I667" s="33" t="s">
        <v>775</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1153</v>
      </c>
    </row>
    <row r="668" spans="2:81" ht="15" customHeight="1">
      <c r="B668" s="305"/>
      <c r="C668" s="50"/>
      <c r="D668" s="50"/>
      <c r="E668" s="50"/>
      <c r="F668" s="50"/>
      <c r="G668" s="309" t="s">
        <v>37</v>
      </c>
      <c r="H668" s="309"/>
      <c r="I668" s="33" t="s">
        <v>341</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8" t="s">
        <v>1156</v>
      </c>
    </row>
    <row r="669" spans="2:81" ht="15" customHeight="1">
      <c r="B669" s="305"/>
      <c r="C669" s="50"/>
      <c r="D669" s="50"/>
      <c r="E669" s="50"/>
      <c r="F669" s="50"/>
      <c r="G669" s="309" t="s">
        <v>37</v>
      </c>
      <c r="H669" s="309"/>
      <c r="I669" s="33" t="s">
        <v>632</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8" t="s">
        <v>1157</v>
      </c>
    </row>
    <row r="670" spans="2:81" ht="15" customHeight="1">
      <c r="B670" s="305"/>
      <c r="C670" s="50"/>
      <c r="D670" s="50"/>
      <c r="E670" s="50"/>
      <c r="F670" s="50"/>
      <c r="G670" s="309" t="s">
        <v>37</v>
      </c>
      <c r="H670" s="309"/>
      <c r="I670" s="33" t="s">
        <v>633</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8" t="s">
        <v>1158</v>
      </c>
    </row>
    <row r="671" spans="2:81" ht="15" customHeight="1">
      <c r="B671" s="305"/>
      <c r="C671" s="50"/>
      <c r="D671" s="50"/>
      <c r="E671" s="50"/>
      <c r="F671" s="50"/>
      <c r="G671" s="309" t="s">
        <v>37</v>
      </c>
      <c r="H671" s="309"/>
      <c r="I671" s="33" t="s">
        <v>340</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8"/>
    </row>
    <row r="672" spans="2:81" ht="15" customHeight="1">
      <c r="B672" s="305"/>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305"/>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305"/>
      <c r="C674" s="24"/>
      <c r="D674" s="24" t="s">
        <v>634</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305"/>
      <c r="C675" s="50"/>
      <c r="D675" s="50"/>
      <c r="E675" s="50"/>
      <c r="F675" s="50"/>
      <c r="G675" s="309" t="s">
        <v>37</v>
      </c>
      <c r="H675" s="309"/>
      <c r="I675" s="33" t="s">
        <v>635</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8" t="s">
        <v>1160</v>
      </c>
    </row>
    <row r="676" spans="2:81" ht="15" customHeight="1">
      <c r="B676" s="305"/>
      <c r="C676" s="50"/>
      <c r="D676" s="50"/>
      <c r="E676" s="50"/>
      <c r="F676" s="50"/>
      <c r="G676" s="309" t="s">
        <v>37</v>
      </c>
      <c r="H676" s="309"/>
      <c r="I676" s="33" t="s">
        <v>636</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8" t="s">
        <v>1159</v>
      </c>
    </row>
    <row r="677" spans="2:81" ht="15" customHeight="1">
      <c r="B677" s="305"/>
      <c r="C677" s="50"/>
      <c r="D677" s="50"/>
      <c r="E677" s="50"/>
      <c r="F677" s="50"/>
      <c r="G677" s="309" t="s">
        <v>37</v>
      </c>
      <c r="H677" s="309"/>
      <c r="I677" s="33" t="s">
        <v>776</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8" t="s">
        <v>1161</v>
      </c>
    </row>
    <row r="678" spans="2:81" ht="15" customHeight="1">
      <c r="B678" s="305"/>
      <c r="C678" s="50"/>
      <c r="D678" s="50"/>
      <c r="E678" s="50"/>
      <c r="F678" s="50"/>
      <c r="G678" s="309" t="s">
        <v>37</v>
      </c>
      <c r="H678" s="309"/>
      <c r="I678" s="33" t="s">
        <v>637</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8" t="s">
        <v>1162</v>
      </c>
    </row>
    <row r="679" spans="2:81" ht="15" customHeight="1">
      <c r="B679" s="305"/>
      <c r="C679" s="50"/>
      <c r="D679" s="50"/>
      <c r="E679" s="50"/>
      <c r="F679" s="50"/>
      <c r="G679" s="309" t="s">
        <v>37</v>
      </c>
      <c r="H679" s="309"/>
      <c r="I679" s="33" t="s">
        <v>340</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1164</v>
      </c>
    </row>
    <row r="680" spans="2:81" ht="15" customHeight="1">
      <c r="B680" s="305"/>
      <c r="C680" s="50"/>
      <c r="D680" s="50"/>
      <c r="E680" s="50"/>
      <c r="F680" s="50"/>
      <c r="G680" s="309" t="s">
        <v>37</v>
      </c>
      <c r="H680" s="309"/>
      <c r="I680" s="33" t="s">
        <v>638</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1163</v>
      </c>
    </row>
    <row r="681" spans="2:81" ht="15" customHeight="1">
      <c r="B681" s="305"/>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305"/>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305"/>
      <c r="C683" s="24"/>
      <c r="D683" s="24" t="s">
        <v>639</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305"/>
      <c r="C684" s="50"/>
      <c r="D684" s="50"/>
      <c r="E684" s="50"/>
      <c r="F684" s="50"/>
      <c r="G684" s="309" t="s">
        <v>37</v>
      </c>
      <c r="H684" s="309"/>
      <c r="I684" s="33" t="s">
        <v>342</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8"/>
    </row>
    <row r="685" spans="2:81" ht="15" customHeight="1">
      <c r="B685" s="305"/>
      <c r="C685" s="50"/>
      <c r="D685" s="50"/>
      <c r="E685" s="50"/>
      <c r="F685" s="50"/>
      <c r="G685" s="309" t="s">
        <v>37</v>
      </c>
      <c r="H685" s="309"/>
      <c r="I685" s="33" t="s">
        <v>343</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8"/>
    </row>
    <row r="686" spans="2:81" ht="15" customHeight="1">
      <c r="B686" s="305"/>
      <c r="C686" s="50"/>
      <c r="D686" s="50"/>
      <c r="E686" s="50"/>
      <c r="F686" s="50"/>
      <c r="G686" s="309" t="s">
        <v>37</v>
      </c>
      <c r="H686" s="309"/>
      <c r="I686" s="33" t="s">
        <v>344</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8"/>
    </row>
    <row r="687" spans="2:81" ht="15" customHeight="1">
      <c r="B687" s="305"/>
      <c r="C687" s="50"/>
      <c r="D687" s="50"/>
      <c r="E687" s="50"/>
      <c r="F687" s="50"/>
      <c r="G687" s="309" t="s">
        <v>37</v>
      </c>
      <c r="H687" s="309"/>
      <c r="I687" s="33" t="s">
        <v>640</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8"/>
    </row>
    <row r="688" spans="2:81" ht="15" customHeight="1">
      <c r="B688" s="305"/>
      <c r="C688" s="50"/>
      <c r="D688" s="50"/>
      <c r="E688" s="50"/>
      <c r="F688" s="50"/>
      <c r="G688" s="309" t="s">
        <v>37</v>
      </c>
      <c r="H688" s="309"/>
      <c r="I688" s="33" t="s">
        <v>641</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8"/>
    </row>
    <row r="689" spans="2:81" ht="15" customHeight="1">
      <c r="B689" s="305"/>
      <c r="C689" s="50"/>
      <c r="D689" s="50"/>
      <c r="E689" s="50"/>
      <c r="F689" s="50"/>
      <c r="G689" s="309" t="s">
        <v>37</v>
      </c>
      <c r="H689" s="309"/>
      <c r="I689" s="33" t="s">
        <v>642</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8" t="s">
        <v>1020</v>
      </c>
    </row>
    <row r="690" spans="2:81" ht="15" customHeight="1">
      <c r="B690" s="305"/>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8"/>
    </row>
    <row r="691" spans="2:81" ht="15" customHeight="1">
      <c r="B691" s="305"/>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305"/>
      <c r="C692" s="24"/>
      <c r="D692" s="24" t="s">
        <v>643</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1143</v>
      </c>
    </row>
    <row r="693" spans="2:81" ht="15" customHeight="1">
      <c r="B693" s="199"/>
      <c r="C693" s="24"/>
      <c r="D693" s="24"/>
      <c r="E693" s="24"/>
      <c r="F693" s="24" t="s">
        <v>158</v>
      </c>
      <c r="G693" s="24"/>
      <c r="H693" s="24"/>
      <c r="I693" s="24"/>
      <c r="J693" s="24"/>
      <c r="K693" s="24"/>
      <c r="L693" s="24"/>
      <c r="M693" s="24"/>
      <c r="N693" s="24"/>
      <c r="O693" s="24"/>
      <c r="P693" s="24"/>
      <c r="Q693" s="24"/>
      <c r="R693" s="24"/>
      <c r="S693" s="24"/>
      <c r="T693" s="24"/>
      <c r="U693" s="24"/>
      <c r="V693" s="24"/>
      <c r="W693" s="24"/>
      <c r="X693" s="24"/>
      <c r="Y693" s="24"/>
      <c r="Z693" s="24"/>
      <c r="AA693" s="24"/>
      <c r="AB693" s="313"/>
      <c r="AC693" s="313"/>
      <c r="AD693" s="313"/>
      <c r="AE693" s="313"/>
      <c r="AF693" s="313"/>
      <c r="AG693" s="313"/>
      <c r="AH693" s="313"/>
      <c r="AI693" s="313"/>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9"/>
      <c r="C694" s="24"/>
      <c r="D694" s="24"/>
      <c r="E694" s="24"/>
      <c r="F694" s="24" t="s">
        <v>159</v>
      </c>
      <c r="G694" s="24"/>
      <c r="H694" s="24"/>
      <c r="I694" s="24"/>
      <c r="J694" s="24"/>
      <c r="K694" s="24"/>
      <c r="L694" s="24"/>
      <c r="M694" s="24"/>
      <c r="N694" s="24"/>
      <c r="O694" s="24"/>
      <c r="P694" s="24"/>
      <c r="Q694" s="24"/>
      <c r="R694" s="24"/>
      <c r="S694" s="24"/>
      <c r="T694" s="24"/>
      <c r="U694" s="24"/>
      <c r="V694" s="24"/>
      <c r="W694" s="24"/>
      <c r="X694" s="24"/>
      <c r="Y694" s="24"/>
      <c r="Z694" s="24"/>
      <c r="AA694" s="24"/>
      <c r="AB694" s="313"/>
      <c r="AC694" s="313"/>
      <c r="AD694" s="313"/>
      <c r="AE694" s="313"/>
      <c r="AF694" s="313"/>
      <c r="AG694" s="313"/>
      <c r="AH694" s="313"/>
      <c r="AI694" s="313"/>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5" t="s">
        <v>1018</v>
      </c>
      <c r="C695" s="24"/>
      <c r="D695" s="24"/>
      <c r="E695" s="24"/>
      <c r="F695" s="24" t="s">
        <v>160</v>
      </c>
      <c r="G695" s="24"/>
      <c r="H695" s="24"/>
      <c r="I695" s="24"/>
      <c r="J695" s="24"/>
      <c r="K695" s="24"/>
      <c r="L695" s="24"/>
      <c r="M695" s="24"/>
      <c r="N695" s="24"/>
      <c r="O695" s="24"/>
      <c r="P695" s="24"/>
      <c r="Q695" s="24"/>
      <c r="R695" s="24"/>
      <c r="S695" s="24"/>
      <c r="T695" s="24"/>
      <c r="U695" s="24"/>
      <c r="V695" s="24"/>
      <c r="W695" s="24"/>
      <c r="X695" s="24"/>
      <c r="Y695" s="24"/>
      <c r="Z695" s="24"/>
      <c r="AA695" s="24"/>
      <c r="AB695" s="313"/>
      <c r="AC695" s="313"/>
      <c r="AD695" s="313"/>
      <c r="AE695" s="313"/>
      <c r="AF695" s="313"/>
      <c r="AG695" s="313"/>
      <c r="AH695" s="313"/>
      <c r="AI695" s="313"/>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4" t="s">
        <v>1018</v>
      </c>
    </row>
    <row r="696" spans="2:81" ht="15" customHeight="1" thickBot="1">
      <c r="B696" s="196" t="s">
        <v>1015</v>
      </c>
      <c r="C696" s="24"/>
      <c r="D696" s="24"/>
      <c r="E696" s="24"/>
      <c r="F696" s="24" t="s">
        <v>161</v>
      </c>
      <c r="G696" s="24"/>
      <c r="H696" s="24"/>
      <c r="I696" s="24"/>
      <c r="J696" s="24"/>
      <c r="K696" s="24"/>
      <c r="L696" s="24"/>
      <c r="M696" s="24"/>
      <c r="N696" s="24"/>
      <c r="O696" s="24"/>
      <c r="P696" s="24"/>
      <c r="Q696" s="24"/>
      <c r="R696" s="24"/>
      <c r="S696" s="24"/>
      <c r="T696" s="24"/>
      <c r="U696" s="24"/>
      <c r="V696" s="24"/>
      <c r="W696" s="24"/>
      <c r="X696" s="24"/>
      <c r="Y696" s="24"/>
      <c r="Z696" s="24"/>
      <c r="AA696" s="24"/>
      <c r="AB696" s="313"/>
      <c r="AC696" s="313"/>
      <c r="AD696" s="313"/>
      <c r="AE696" s="313"/>
      <c r="AF696" s="313"/>
      <c r="AG696" s="313"/>
      <c r="AH696" s="313"/>
      <c r="AI696" s="313"/>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6" t="s">
        <v>1015</v>
      </c>
    </row>
    <row r="697" spans="2:81" ht="15" customHeight="1">
      <c r="B697" s="197" t="s">
        <v>1016</v>
      </c>
      <c r="C697" s="76"/>
      <c r="D697" s="76" t="s">
        <v>644</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7" t="s">
        <v>1016</v>
      </c>
    </row>
    <row r="698" spans="2:81" ht="15" customHeight="1">
      <c r="B698" s="305" t="s">
        <v>1063</v>
      </c>
      <c r="C698" s="24"/>
      <c r="D698" s="24"/>
      <c r="E698" s="24"/>
      <c r="F698" s="24" t="s">
        <v>133</v>
      </c>
      <c r="G698" s="24"/>
      <c r="H698" s="24"/>
      <c r="I698" s="24"/>
      <c r="J698" s="24"/>
      <c r="K698" s="24"/>
      <c r="L698" s="24"/>
      <c r="M698" s="24"/>
      <c r="N698" s="24"/>
      <c r="O698" s="24"/>
      <c r="P698" s="24"/>
      <c r="Q698" s="24"/>
      <c r="R698" s="24"/>
      <c r="S698" s="24"/>
      <c r="T698" s="24"/>
      <c r="U698" s="24"/>
      <c r="V698" s="24"/>
      <c r="W698" s="24"/>
      <c r="X698" s="24"/>
      <c r="Y698" s="24"/>
      <c r="Z698" s="24"/>
      <c r="AA698" s="24"/>
      <c r="AB698" s="273"/>
      <c r="AC698" s="273"/>
      <c r="AD698" s="273"/>
      <c r="AE698" s="273"/>
      <c r="AF698" s="273"/>
      <c r="AG698" s="273"/>
      <c r="AH698" s="273"/>
      <c r="AI698" s="273"/>
      <c r="AJ698" s="273"/>
      <c r="AK698" s="273"/>
      <c r="AL698" s="273"/>
      <c r="AM698" s="273"/>
      <c r="AN698" s="273"/>
      <c r="AO698" s="273"/>
      <c r="AP698" s="273"/>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5"/>
    </row>
    <row r="699" spans="2:81" ht="15" customHeight="1">
      <c r="B699" s="305"/>
      <c r="C699" s="24"/>
      <c r="D699" s="24"/>
      <c r="E699" s="24"/>
      <c r="F699" s="24" t="s">
        <v>162</v>
      </c>
      <c r="G699" s="24"/>
      <c r="H699" s="24"/>
      <c r="I699" s="24"/>
      <c r="J699" s="24"/>
      <c r="K699" s="24"/>
      <c r="L699" s="24"/>
      <c r="M699" s="24"/>
      <c r="N699" s="24"/>
      <c r="O699" s="24"/>
      <c r="P699" s="24"/>
      <c r="Q699" s="24"/>
      <c r="R699" s="24"/>
      <c r="S699" s="24"/>
      <c r="T699" s="24"/>
      <c r="U699" s="24"/>
      <c r="V699" s="24"/>
      <c r="W699" s="24"/>
      <c r="X699" s="24"/>
      <c r="Y699" s="24"/>
      <c r="Z699" s="24"/>
      <c r="AA699" s="24"/>
      <c r="AB699" s="273"/>
      <c r="AC699" s="273"/>
      <c r="AD699" s="273"/>
      <c r="AE699" s="273"/>
      <c r="AF699" s="273"/>
      <c r="AG699" s="273"/>
      <c r="AH699" s="273"/>
      <c r="AI699" s="273"/>
      <c r="AJ699" s="273"/>
      <c r="AK699" s="273"/>
      <c r="AL699" s="273"/>
      <c r="AM699" s="273"/>
      <c r="AN699" s="273"/>
      <c r="AO699" s="273"/>
      <c r="AP699" s="273"/>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1017</v>
      </c>
    </row>
    <row r="700" spans="2:81" ht="15" customHeight="1">
      <c r="B700" s="305"/>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305"/>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305"/>
      <c r="C702" s="24"/>
      <c r="D702" s="24" t="s">
        <v>645</v>
      </c>
      <c r="E702" s="24"/>
      <c r="F702" s="24"/>
      <c r="G702" s="24"/>
      <c r="H702" s="24"/>
      <c r="I702" s="24"/>
      <c r="J702" s="24"/>
      <c r="K702" s="24"/>
      <c r="L702" s="24"/>
      <c r="M702" s="24"/>
      <c r="N702" s="24"/>
      <c r="O702" s="24"/>
      <c r="P702" s="24"/>
      <c r="Q702" s="24"/>
      <c r="R702" s="24"/>
      <c r="S702" s="24"/>
      <c r="T702" s="24"/>
      <c r="U702" s="24"/>
      <c r="V702" s="311"/>
      <c r="W702" s="311"/>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c r="AS702" s="311"/>
      <c r="AT702" s="311"/>
      <c r="AU702" s="311"/>
      <c r="AV702" s="311"/>
      <c r="AW702" s="311"/>
      <c r="AX702" s="311"/>
      <c r="AY702" s="311"/>
      <c r="AZ702" s="311"/>
      <c r="BA702" s="311"/>
      <c r="BB702" s="311"/>
      <c r="BC702" s="311"/>
      <c r="BD702" s="311"/>
      <c r="BE702" s="311"/>
      <c r="BF702" s="311"/>
      <c r="BG702" s="311"/>
      <c r="BH702" s="311"/>
      <c r="BI702" s="311"/>
      <c r="BJ702" s="311"/>
      <c r="BK702" s="311"/>
      <c r="BL702" s="311"/>
      <c r="BM702" s="311"/>
      <c r="BN702" s="311"/>
      <c r="BO702" s="311"/>
      <c r="BP702" s="311"/>
      <c r="BQ702" s="311"/>
      <c r="BR702" s="311"/>
      <c r="BS702" s="311"/>
      <c r="BT702" s="311"/>
      <c r="BU702" s="311"/>
      <c r="BV702" s="311"/>
      <c r="BW702" s="311"/>
      <c r="BX702" s="311"/>
      <c r="BY702" s="311"/>
      <c r="BZ702" s="311"/>
      <c r="CA702" s="311"/>
      <c r="CB702" s="311"/>
      <c r="CC702" s="1" t="s">
        <v>851</v>
      </c>
    </row>
    <row r="703" spans="2:81" ht="15" customHeight="1">
      <c r="B703" s="305"/>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305"/>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305"/>
      <c r="C705" s="24"/>
      <c r="D705" s="43" t="s">
        <v>646</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305"/>
      <c r="C706" s="24"/>
      <c r="D706" s="43"/>
      <c r="E706" s="43"/>
      <c r="F706" s="43" t="s">
        <v>163</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305"/>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309" t="s">
        <v>37</v>
      </c>
      <c r="BF707" s="309"/>
      <c r="BG707" s="43"/>
      <c r="BH707" s="43" t="s">
        <v>139</v>
      </c>
      <c r="BI707" s="43"/>
      <c r="BJ707" s="43"/>
      <c r="BK707" s="43"/>
      <c r="BL707" s="43"/>
      <c r="BM707" s="309" t="s">
        <v>37</v>
      </c>
      <c r="BN707" s="309"/>
      <c r="BO707" s="43"/>
      <c r="BP707" s="43" t="s">
        <v>140</v>
      </c>
      <c r="BQ707" s="43"/>
      <c r="BR707" s="43"/>
      <c r="BS707" s="43"/>
      <c r="BT707" s="43"/>
      <c r="BU707" s="44"/>
      <c r="BV707" s="44"/>
      <c r="BW707" s="44"/>
      <c r="BX707" s="44"/>
      <c r="BY707" s="44"/>
      <c r="BZ707" s="44"/>
      <c r="CA707" s="44"/>
      <c r="CB707" s="44"/>
      <c r="CC707" s="1" t="s">
        <v>817</v>
      </c>
    </row>
    <row r="708" spans="2:81" ht="15" customHeight="1">
      <c r="B708" s="305"/>
      <c r="C708" s="24"/>
      <c r="D708" s="43"/>
      <c r="E708" s="43"/>
      <c r="F708" s="43" t="s">
        <v>783</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305"/>
      <c r="C709" s="24"/>
      <c r="D709" s="43"/>
      <c r="E709" s="43"/>
      <c r="F709" s="43"/>
      <c r="G709" s="43"/>
      <c r="H709" s="43"/>
      <c r="I709" s="309" t="s">
        <v>37</v>
      </c>
      <c r="J709" s="309"/>
      <c r="K709" s="43" t="s">
        <v>787</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817</v>
      </c>
    </row>
    <row r="710" spans="2:81" ht="15" customHeight="1">
      <c r="B710" s="305"/>
      <c r="C710" s="24"/>
      <c r="D710" s="43"/>
      <c r="E710" s="43"/>
      <c r="F710" s="43"/>
      <c r="G710" s="43"/>
      <c r="H710" s="43"/>
      <c r="I710" s="113"/>
      <c r="J710" s="11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4"/>
      <c r="AT710" s="44"/>
      <c r="AU710" s="44"/>
      <c r="AV710" s="44"/>
      <c r="AW710" s="44"/>
      <c r="AX710" s="44"/>
      <c r="AY710" s="44"/>
      <c r="AZ710" s="44"/>
      <c r="BA710" s="44"/>
      <c r="BB710" s="44"/>
      <c r="BC710" s="44"/>
      <c r="BD710" s="44"/>
      <c r="BE710" s="27"/>
      <c r="BF710" s="27"/>
      <c r="BG710" s="27"/>
      <c r="BH710" s="27"/>
      <c r="BI710" s="27"/>
      <c r="BJ710" s="27"/>
      <c r="BK710" s="27"/>
      <c r="BL710" s="27"/>
      <c r="BM710" s="27"/>
      <c r="BN710" s="27"/>
      <c r="BO710" s="43"/>
      <c r="BP710" s="43"/>
      <c r="BQ710" s="43"/>
      <c r="BR710" s="43"/>
      <c r="BS710" s="43"/>
      <c r="BT710" s="43"/>
      <c r="BU710" s="44"/>
      <c r="BV710" s="44"/>
      <c r="BW710" s="44"/>
      <c r="BX710" s="44"/>
      <c r="BY710" s="44"/>
      <c r="BZ710" s="44"/>
      <c r="CA710" s="44"/>
      <c r="CB710" s="44"/>
      <c r="CC710" s="1"/>
    </row>
    <row r="711" spans="2:81" ht="15" customHeight="1">
      <c r="B711" s="305"/>
      <c r="C711" s="24"/>
      <c r="D711" s="43"/>
      <c r="E711" s="43"/>
      <c r="F711" s="43"/>
      <c r="G711" s="43"/>
      <c r="H711" s="43"/>
      <c r="I711" s="309" t="s">
        <v>37</v>
      </c>
      <c r="J711" s="309"/>
      <c r="K711" s="43" t="s">
        <v>788</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818</v>
      </c>
    </row>
    <row r="712" spans="2:81" ht="15" customHeight="1">
      <c r="B712" s="305"/>
      <c r="C712" s="24"/>
      <c r="D712" s="43"/>
      <c r="E712" s="43"/>
      <c r="F712" s="43"/>
      <c r="G712" s="43"/>
      <c r="H712" s="43"/>
      <c r="I712" s="43"/>
      <c r="J712" s="43"/>
      <c r="K712" s="43" t="s">
        <v>784</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305"/>
      <c r="C713" s="24"/>
      <c r="D713" s="43"/>
      <c r="E713" s="43"/>
      <c r="F713" s="43"/>
      <c r="G713" s="43"/>
      <c r="H713" s="43"/>
      <c r="I713" s="43"/>
      <c r="J713" s="43"/>
      <c r="K713" s="43" t="s">
        <v>785</v>
      </c>
      <c r="L713" s="43"/>
      <c r="M713" s="43"/>
      <c r="N713" s="43"/>
      <c r="O713" s="43"/>
      <c r="P713" s="43"/>
      <c r="Q713" s="43"/>
      <c r="R713" s="309"/>
      <c r="S713" s="309"/>
      <c r="T713" s="309"/>
      <c r="U713" s="309"/>
      <c r="V713" s="309"/>
      <c r="W713" s="309"/>
      <c r="X713" s="309"/>
      <c r="Y713" s="309"/>
      <c r="Z713" s="309"/>
      <c r="AA713" s="309"/>
      <c r="AB713" s="309"/>
      <c r="AC713" s="309"/>
      <c r="AD713" s="309"/>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819</v>
      </c>
    </row>
    <row r="714" spans="2:81" ht="15" customHeight="1">
      <c r="B714" s="305"/>
      <c r="C714" s="24"/>
      <c r="D714" s="43"/>
      <c r="E714" s="43"/>
      <c r="F714" s="43"/>
      <c r="G714" s="43"/>
      <c r="H714" s="43"/>
      <c r="I714" s="43"/>
      <c r="J714" s="43"/>
      <c r="K714" s="43" t="s">
        <v>786</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12"/>
      <c r="AI714" s="312"/>
      <c r="AJ714" s="312"/>
      <c r="AK714" s="312"/>
      <c r="AL714" s="312"/>
      <c r="AM714" s="312"/>
      <c r="AN714" s="312"/>
      <c r="AO714" s="312"/>
      <c r="AP714" s="312"/>
      <c r="AQ714" s="312"/>
      <c r="AR714" s="312"/>
      <c r="AS714" s="44"/>
      <c r="AT714" s="44" t="s">
        <v>22</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305"/>
      <c r="C715" s="2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112"/>
      <c r="AI715" s="112"/>
      <c r="AJ715" s="112"/>
      <c r="AK715" s="112"/>
      <c r="AL715" s="112"/>
      <c r="AM715" s="112"/>
      <c r="AN715" s="112"/>
      <c r="AO715" s="112"/>
      <c r="AP715" s="112"/>
      <c r="AQ715" s="112"/>
      <c r="AR715" s="112"/>
      <c r="AS715" s="44"/>
      <c r="AT715" s="44"/>
      <c r="AU715" s="44"/>
      <c r="AV715" s="44"/>
      <c r="AW715" s="44"/>
      <c r="AX715" s="44"/>
      <c r="AY715" s="44"/>
      <c r="AZ715" s="44"/>
      <c r="BA715" s="44"/>
      <c r="BB715" s="44"/>
      <c r="BC715" s="44"/>
      <c r="BD715" s="44"/>
      <c r="BE715" s="27"/>
      <c r="BF715" s="27"/>
      <c r="BG715" s="27"/>
      <c r="BH715" s="27"/>
      <c r="BI715" s="27"/>
      <c r="BJ715" s="27"/>
      <c r="BK715" s="27"/>
      <c r="BL715" s="27"/>
      <c r="BM715" s="27"/>
      <c r="BN715" s="27"/>
      <c r="BO715" s="43"/>
      <c r="BP715" s="43"/>
      <c r="BQ715" s="43"/>
      <c r="BR715" s="43"/>
      <c r="BS715" s="43"/>
      <c r="BT715" s="43"/>
      <c r="BU715" s="44"/>
      <c r="BV715" s="44"/>
      <c r="BW715" s="44"/>
      <c r="BX715" s="44"/>
      <c r="BY715" s="44"/>
      <c r="BZ715" s="44"/>
      <c r="CA715" s="44"/>
      <c r="CB715" s="44"/>
      <c r="CC715" s="7" t="s">
        <v>869</v>
      </c>
    </row>
    <row r="716" spans="2:81" ht="15" customHeight="1">
      <c r="B716" s="305"/>
      <c r="C716" s="24"/>
      <c r="D716" s="43"/>
      <c r="E716" s="43"/>
      <c r="F716" s="43" t="s">
        <v>789</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309" t="s">
        <v>37</v>
      </c>
      <c r="BF716" s="309"/>
      <c r="BG716" s="43"/>
      <c r="BH716" s="43" t="s">
        <v>139</v>
      </c>
      <c r="BI716" s="43"/>
      <c r="BJ716" s="43"/>
      <c r="BK716" s="43"/>
      <c r="BL716" s="43"/>
      <c r="BM716" s="309" t="s">
        <v>37</v>
      </c>
      <c r="BN716" s="309"/>
      <c r="BO716" s="43"/>
      <c r="BP716" s="43" t="s">
        <v>140</v>
      </c>
      <c r="BQ716" s="43"/>
      <c r="BR716" s="43"/>
      <c r="BS716" s="43"/>
      <c r="BT716" s="43"/>
      <c r="BU716" s="44"/>
      <c r="BV716" s="44"/>
      <c r="BW716" s="44"/>
      <c r="BX716" s="44"/>
      <c r="BY716" s="44"/>
      <c r="BZ716" s="44"/>
      <c r="CA716" s="44"/>
      <c r="CB716" s="44"/>
      <c r="CC716" s="7" t="s">
        <v>820</v>
      </c>
    </row>
    <row r="717" spans="2:81" ht="15" customHeight="1">
      <c r="B717" s="305"/>
      <c r="C717" s="24"/>
      <c r="D717" s="43"/>
      <c r="E717" s="43"/>
      <c r="F717" s="43" t="s">
        <v>790</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56</v>
      </c>
      <c r="AY717" s="43"/>
      <c r="AZ717" s="312"/>
      <c r="BA717" s="312"/>
      <c r="BB717" s="312"/>
      <c r="BC717" s="312"/>
      <c r="BD717" s="312"/>
      <c r="BE717" s="312"/>
      <c r="BF717" s="312"/>
      <c r="BG717" s="312"/>
      <c r="BH717" s="312"/>
      <c r="BI717" s="312"/>
      <c r="BJ717" s="312"/>
      <c r="BK717" s="43" t="s">
        <v>22</v>
      </c>
      <c r="BL717" s="44"/>
      <c r="BM717" s="44"/>
      <c r="BN717" s="44"/>
      <c r="BO717" s="44"/>
      <c r="BP717" s="44"/>
      <c r="BQ717" s="44"/>
      <c r="BR717" s="44"/>
      <c r="BS717" s="44"/>
      <c r="BT717" s="44"/>
      <c r="BU717" s="44"/>
      <c r="BV717" s="44"/>
      <c r="BW717" s="44"/>
      <c r="BX717" s="44"/>
      <c r="BY717" s="44"/>
      <c r="BZ717" s="44"/>
      <c r="CA717" s="44"/>
      <c r="CB717" s="44"/>
      <c r="CC717" s="1" t="s">
        <v>868</v>
      </c>
    </row>
    <row r="718" spans="2:81" ht="15" customHeight="1">
      <c r="B718" s="305"/>
      <c r="C718" s="24"/>
      <c r="D718" s="43"/>
      <c r="E718" s="43"/>
      <c r="F718" s="43" t="s">
        <v>791</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56</v>
      </c>
      <c r="AL718" s="43"/>
      <c r="AM718" s="312"/>
      <c r="AN718" s="312"/>
      <c r="AO718" s="312"/>
      <c r="AP718" s="312"/>
      <c r="AQ718" s="312"/>
      <c r="AR718" s="312"/>
      <c r="AS718" s="312"/>
      <c r="AT718" s="312"/>
      <c r="AU718" s="312"/>
      <c r="AV718" s="312"/>
      <c r="AW718" s="312"/>
      <c r="AX718" s="43" t="s">
        <v>22</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865</v>
      </c>
    </row>
    <row r="719" spans="2:81" ht="15" customHeight="1">
      <c r="B719" s="305"/>
      <c r="C719" s="24"/>
      <c r="D719" s="43"/>
      <c r="E719" s="43"/>
      <c r="F719" s="43" t="s">
        <v>792</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309" t="s">
        <v>37</v>
      </c>
      <c r="AE719" s="309"/>
      <c r="AF719" s="43"/>
      <c r="AG719" s="43" t="s">
        <v>164</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31"/>
    </row>
    <row r="720" spans="2:81" ht="15" customHeight="1">
      <c r="B720" s="305"/>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309" t="s">
        <v>37</v>
      </c>
      <c r="AE720" s="309"/>
      <c r="AF720" s="43"/>
      <c r="AG720" s="43" t="s">
        <v>165</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873</v>
      </c>
    </row>
    <row r="721" spans="2:81" ht="15" customHeight="1">
      <c r="B721" s="305"/>
      <c r="C721" s="24"/>
      <c r="D721" s="43"/>
      <c r="E721" s="43"/>
      <c r="F721" s="43" t="s">
        <v>793</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10"/>
      <c r="AE721" s="310"/>
      <c r="AF721" s="310"/>
      <c r="AG721" s="310"/>
      <c r="AH721" s="310"/>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867</v>
      </c>
    </row>
    <row r="722" spans="2:81" ht="15" customHeight="1">
      <c r="B722" s="305"/>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305"/>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305"/>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305"/>
      <c r="C725" s="24"/>
      <c r="D725" s="24" t="s">
        <v>647</v>
      </c>
      <c r="E725" s="24"/>
      <c r="F725" s="24"/>
      <c r="G725" s="24"/>
      <c r="H725" s="24"/>
      <c r="I725" s="24"/>
      <c r="J725" s="24"/>
      <c r="K725" s="24"/>
      <c r="L725" s="24"/>
      <c r="M725" s="24"/>
      <c r="N725" s="24"/>
      <c r="O725" s="24"/>
      <c r="P725" s="24"/>
      <c r="Q725" s="24"/>
      <c r="R725" s="24"/>
      <c r="S725" s="24"/>
      <c r="T725" s="24"/>
      <c r="U725" s="24"/>
      <c r="V725" s="24"/>
      <c r="W725" s="24"/>
      <c r="X725" s="24" t="s">
        <v>122</v>
      </c>
      <c r="Y725" s="24"/>
      <c r="Z725" s="24"/>
      <c r="AA725" s="24"/>
      <c r="AB725" s="24"/>
      <c r="AC725" s="24"/>
      <c r="AD725" s="24"/>
      <c r="AE725" s="24"/>
      <c r="AF725" s="24"/>
      <c r="AG725" s="24"/>
      <c r="AH725" s="24"/>
      <c r="AI725" s="24"/>
      <c r="AJ725" s="24"/>
      <c r="AK725" s="24"/>
      <c r="AL725" s="24"/>
      <c r="AM725" s="24"/>
      <c r="AN725" s="24" t="s">
        <v>123</v>
      </c>
      <c r="AO725" s="24"/>
      <c r="AP725" s="24"/>
      <c r="AQ725" s="24"/>
      <c r="AR725" s="24"/>
      <c r="AS725" s="24"/>
      <c r="AT725" s="24"/>
      <c r="AU725" s="24"/>
      <c r="AV725" s="24"/>
      <c r="AW725" s="24"/>
      <c r="AX725" s="24"/>
      <c r="AY725" s="24"/>
      <c r="AZ725" s="24"/>
      <c r="BA725" s="24"/>
      <c r="BB725" s="24"/>
      <c r="BC725" s="24"/>
      <c r="BD725" s="24"/>
      <c r="BE725" s="24" t="s">
        <v>124</v>
      </c>
      <c r="BF725" s="24"/>
      <c r="BG725" s="24"/>
      <c r="BH725" s="24"/>
      <c r="BI725" s="24"/>
      <c r="BJ725" s="24"/>
      <c r="BK725" s="24"/>
      <c r="BL725" s="24"/>
      <c r="BM725" s="24"/>
      <c r="BN725" s="24"/>
      <c r="BO725" s="24"/>
      <c r="BP725" s="24"/>
      <c r="BQ725" s="24"/>
      <c r="BR725" s="24"/>
      <c r="BS725" s="24"/>
      <c r="BT725" s="24"/>
      <c r="BU725" s="24"/>
      <c r="BV725" s="24"/>
      <c r="BW725" s="24" t="s">
        <v>60</v>
      </c>
      <c r="BX725" s="24"/>
      <c r="BY725" s="24"/>
      <c r="BZ725" s="24"/>
      <c r="CA725" s="24"/>
      <c r="CB725" s="24"/>
      <c r="CC725" s="1"/>
    </row>
    <row r="726" spans="2:81" ht="15" customHeight="1">
      <c r="B726" s="305"/>
      <c r="C726" s="24"/>
      <c r="D726" s="24"/>
      <c r="E726" s="24"/>
      <c r="F726" s="260" t="s">
        <v>166</v>
      </c>
      <c r="G726" s="260"/>
      <c r="H726" s="260"/>
      <c r="I726" s="260"/>
      <c r="J726" s="260"/>
      <c r="K726" s="260"/>
      <c r="L726" s="260"/>
      <c r="M726" s="260"/>
      <c r="N726" s="24" t="s">
        <v>19</v>
      </c>
      <c r="O726" s="24"/>
      <c r="P726" s="306"/>
      <c r="Q726" s="306"/>
      <c r="R726" s="306"/>
      <c r="S726" s="306"/>
      <c r="T726" s="259" t="s">
        <v>167</v>
      </c>
      <c r="U726" s="259"/>
      <c r="V726" s="259"/>
      <c r="W726" s="24"/>
      <c r="X726" s="24" t="s">
        <v>19</v>
      </c>
      <c r="Y726" s="307"/>
      <c r="Z726" s="307"/>
      <c r="AA726" s="307"/>
      <c r="AB726" s="307"/>
      <c r="AC726" s="307"/>
      <c r="AD726" s="307"/>
      <c r="AE726" s="307"/>
      <c r="AF726" s="307"/>
      <c r="AG726" s="307"/>
      <c r="AH726" s="307"/>
      <c r="AI726" s="307"/>
      <c r="AJ726" s="307"/>
      <c r="AK726" s="307"/>
      <c r="AL726" s="307"/>
      <c r="AM726" s="307"/>
      <c r="AN726" s="24" t="s">
        <v>89</v>
      </c>
      <c r="AO726" s="24"/>
      <c r="AP726" s="307"/>
      <c r="AQ726" s="307"/>
      <c r="AR726" s="307"/>
      <c r="AS726" s="307"/>
      <c r="AT726" s="307"/>
      <c r="AU726" s="307"/>
      <c r="AV726" s="307"/>
      <c r="AW726" s="307"/>
      <c r="AX726" s="307"/>
      <c r="AY726" s="307"/>
      <c r="AZ726" s="307"/>
      <c r="BA726" s="307"/>
      <c r="BB726" s="307"/>
      <c r="BC726" s="307"/>
      <c r="BD726" s="307"/>
      <c r="BE726" s="24" t="s">
        <v>89</v>
      </c>
      <c r="BF726" s="24"/>
      <c r="BG726" s="308">
        <f>Y726+AP726</f>
        <v>0</v>
      </c>
      <c r="BH726" s="308"/>
      <c r="BI726" s="308"/>
      <c r="BJ726" s="308"/>
      <c r="BK726" s="308"/>
      <c r="BL726" s="308"/>
      <c r="BM726" s="308"/>
      <c r="BN726" s="308"/>
      <c r="BO726" s="308"/>
      <c r="BP726" s="308"/>
      <c r="BQ726" s="308"/>
      <c r="BR726" s="308"/>
      <c r="BS726" s="308"/>
      <c r="BT726" s="308"/>
      <c r="BU726" s="308"/>
      <c r="BV726" s="66"/>
      <c r="BW726" s="62" t="s">
        <v>60</v>
      </c>
      <c r="BX726" s="62"/>
      <c r="BY726" s="62"/>
      <c r="BZ726" s="62"/>
      <c r="CA726" s="62"/>
      <c r="CB726" s="24"/>
      <c r="CC726" s="1" t="s">
        <v>1144</v>
      </c>
    </row>
    <row r="727" spans="2:81" ht="15" customHeight="1">
      <c r="B727" s="305"/>
      <c r="C727" s="24"/>
      <c r="D727" s="24"/>
      <c r="E727" s="24"/>
      <c r="F727" s="24"/>
      <c r="G727" s="24"/>
      <c r="H727" s="24"/>
      <c r="I727" s="24"/>
      <c r="J727" s="24"/>
      <c r="K727" s="24"/>
      <c r="L727" s="24"/>
      <c r="M727" s="24"/>
      <c r="N727" s="24" t="s">
        <v>19</v>
      </c>
      <c r="O727" s="24"/>
      <c r="P727" s="306"/>
      <c r="Q727" s="306"/>
      <c r="R727" s="306"/>
      <c r="S727" s="306"/>
      <c r="T727" s="259" t="s">
        <v>167</v>
      </c>
      <c r="U727" s="259"/>
      <c r="V727" s="259"/>
      <c r="W727" s="24"/>
      <c r="X727" s="24" t="s">
        <v>19</v>
      </c>
      <c r="Y727" s="307"/>
      <c r="Z727" s="307"/>
      <c r="AA727" s="307"/>
      <c r="AB727" s="307"/>
      <c r="AC727" s="307"/>
      <c r="AD727" s="307"/>
      <c r="AE727" s="307"/>
      <c r="AF727" s="307"/>
      <c r="AG727" s="307"/>
      <c r="AH727" s="307"/>
      <c r="AI727" s="307"/>
      <c r="AJ727" s="307"/>
      <c r="AK727" s="307"/>
      <c r="AL727" s="307"/>
      <c r="AM727" s="307"/>
      <c r="AN727" s="24" t="s">
        <v>89</v>
      </c>
      <c r="AO727" s="24"/>
      <c r="AP727" s="307"/>
      <c r="AQ727" s="307"/>
      <c r="AR727" s="307"/>
      <c r="AS727" s="307"/>
      <c r="AT727" s="307"/>
      <c r="AU727" s="307"/>
      <c r="AV727" s="307"/>
      <c r="AW727" s="307"/>
      <c r="AX727" s="307"/>
      <c r="AY727" s="307"/>
      <c r="AZ727" s="307"/>
      <c r="BA727" s="307"/>
      <c r="BB727" s="307"/>
      <c r="BC727" s="307"/>
      <c r="BD727" s="307"/>
      <c r="BE727" s="24" t="s">
        <v>89</v>
      </c>
      <c r="BF727" s="24"/>
      <c r="BG727" s="308">
        <f>Y727+AP727</f>
        <v>0</v>
      </c>
      <c r="BH727" s="308"/>
      <c r="BI727" s="308"/>
      <c r="BJ727" s="308"/>
      <c r="BK727" s="308"/>
      <c r="BL727" s="308"/>
      <c r="BM727" s="308"/>
      <c r="BN727" s="308"/>
      <c r="BO727" s="308"/>
      <c r="BP727" s="308"/>
      <c r="BQ727" s="308"/>
      <c r="BR727" s="308"/>
      <c r="BS727" s="308"/>
      <c r="BT727" s="308"/>
      <c r="BU727" s="308"/>
      <c r="BV727" s="66"/>
      <c r="BW727" s="62" t="s">
        <v>60</v>
      </c>
      <c r="BX727" s="62"/>
      <c r="BY727" s="62"/>
      <c r="BZ727" s="62"/>
      <c r="CA727" s="62"/>
      <c r="CB727" s="24"/>
      <c r="CC727" s="1"/>
    </row>
    <row r="728" spans="2:81" ht="15" customHeight="1">
      <c r="B728" s="305"/>
      <c r="C728" s="24"/>
      <c r="D728" s="24"/>
      <c r="E728" s="24"/>
      <c r="F728" s="24"/>
      <c r="G728" s="24"/>
      <c r="H728" s="24"/>
      <c r="I728" s="24"/>
      <c r="J728" s="24"/>
      <c r="K728" s="24"/>
      <c r="L728" s="24"/>
      <c r="M728" s="24"/>
      <c r="N728" s="24" t="s">
        <v>19</v>
      </c>
      <c r="O728" s="24"/>
      <c r="P728" s="306"/>
      <c r="Q728" s="306"/>
      <c r="R728" s="306"/>
      <c r="S728" s="306"/>
      <c r="T728" s="259" t="s">
        <v>167</v>
      </c>
      <c r="U728" s="259"/>
      <c r="V728" s="259"/>
      <c r="W728" s="24"/>
      <c r="X728" s="24" t="s">
        <v>19</v>
      </c>
      <c r="Y728" s="307"/>
      <c r="Z728" s="307"/>
      <c r="AA728" s="307"/>
      <c r="AB728" s="307"/>
      <c r="AC728" s="307"/>
      <c r="AD728" s="307"/>
      <c r="AE728" s="307"/>
      <c r="AF728" s="307"/>
      <c r="AG728" s="307"/>
      <c r="AH728" s="307"/>
      <c r="AI728" s="307"/>
      <c r="AJ728" s="307"/>
      <c r="AK728" s="307"/>
      <c r="AL728" s="307"/>
      <c r="AM728" s="307"/>
      <c r="AN728" s="24" t="s">
        <v>89</v>
      </c>
      <c r="AO728" s="24"/>
      <c r="AP728" s="307"/>
      <c r="AQ728" s="307"/>
      <c r="AR728" s="307"/>
      <c r="AS728" s="307"/>
      <c r="AT728" s="307"/>
      <c r="AU728" s="307"/>
      <c r="AV728" s="307"/>
      <c r="AW728" s="307"/>
      <c r="AX728" s="307"/>
      <c r="AY728" s="307"/>
      <c r="AZ728" s="307"/>
      <c r="BA728" s="307"/>
      <c r="BB728" s="307"/>
      <c r="BC728" s="307"/>
      <c r="BD728" s="307"/>
      <c r="BE728" s="24" t="s">
        <v>89</v>
      </c>
      <c r="BF728" s="24"/>
      <c r="BG728" s="308">
        <f t="shared" ref="BG728:BG734" si="4">Y728+AP728</f>
        <v>0</v>
      </c>
      <c r="BH728" s="308"/>
      <c r="BI728" s="308"/>
      <c r="BJ728" s="308"/>
      <c r="BK728" s="308"/>
      <c r="BL728" s="308"/>
      <c r="BM728" s="308"/>
      <c r="BN728" s="308"/>
      <c r="BO728" s="308"/>
      <c r="BP728" s="308"/>
      <c r="BQ728" s="308"/>
      <c r="BR728" s="308"/>
      <c r="BS728" s="308"/>
      <c r="BT728" s="308"/>
      <c r="BU728" s="308"/>
      <c r="BV728" s="66"/>
      <c r="BW728" s="62" t="s">
        <v>60</v>
      </c>
      <c r="BX728" s="62"/>
      <c r="BY728" s="62"/>
      <c r="BZ728" s="62"/>
      <c r="CA728" s="62"/>
      <c r="CB728" s="24"/>
      <c r="CC728" s="1"/>
    </row>
    <row r="729" spans="2:81" ht="15" customHeight="1">
      <c r="B729" s="305"/>
      <c r="C729" s="24"/>
      <c r="D729" s="24"/>
      <c r="E729" s="24"/>
      <c r="F729" s="24"/>
      <c r="G729" s="24"/>
      <c r="H729" s="24"/>
      <c r="I729" s="24"/>
      <c r="J729" s="24"/>
      <c r="K729" s="24"/>
      <c r="L729" s="24"/>
      <c r="M729" s="24"/>
      <c r="N729" s="24" t="s">
        <v>19</v>
      </c>
      <c r="O729" s="24"/>
      <c r="P729" s="306"/>
      <c r="Q729" s="306"/>
      <c r="R729" s="306"/>
      <c r="S729" s="306"/>
      <c r="T729" s="259" t="s">
        <v>167</v>
      </c>
      <c r="U729" s="259"/>
      <c r="V729" s="259"/>
      <c r="W729" s="24"/>
      <c r="X729" s="24" t="s">
        <v>19</v>
      </c>
      <c r="Y729" s="307"/>
      <c r="Z729" s="307"/>
      <c r="AA729" s="307"/>
      <c r="AB729" s="307"/>
      <c r="AC729" s="307"/>
      <c r="AD729" s="307"/>
      <c r="AE729" s="307"/>
      <c r="AF729" s="307"/>
      <c r="AG729" s="307"/>
      <c r="AH729" s="307"/>
      <c r="AI729" s="307"/>
      <c r="AJ729" s="307"/>
      <c r="AK729" s="307"/>
      <c r="AL729" s="307"/>
      <c r="AM729" s="307"/>
      <c r="AN729" s="24" t="s">
        <v>89</v>
      </c>
      <c r="AO729" s="24"/>
      <c r="AP729" s="307"/>
      <c r="AQ729" s="307"/>
      <c r="AR729" s="307"/>
      <c r="AS729" s="307"/>
      <c r="AT729" s="307"/>
      <c r="AU729" s="307"/>
      <c r="AV729" s="307"/>
      <c r="AW729" s="307"/>
      <c r="AX729" s="307"/>
      <c r="AY729" s="307"/>
      <c r="AZ729" s="307"/>
      <c r="BA729" s="307"/>
      <c r="BB729" s="307"/>
      <c r="BC729" s="307"/>
      <c r="BD729" s="307"/>
      <c r="BE729" s="24" t="s">
        <v>89</v>
      </c>
      <c r="BF729" s="24"/>
      <c r="BG729" s="308">
        <f t="shared" si="4"/>
        <v>0</v>
      </c>
      <c r="BH729" s="308"/>
      <c r="BI729" s="308"/>
      <c r="BJ729" s="308"/>
      <c r="BK729" s="308"/>
      <c r="BL729" s="308"/>
      <c r="BM729" s="308"/>
      <c r="BN729" s="308"/>
      <c r="BO729" s="308"/>
      <c r="BP729" s="308"/>
      <c r="BQ729" s="308"/>
      <c r="BR729" s="308"/>
      <c r="BS729" s="308"/>
      <c r="BT729" s="308"/>
      <c r="BU729" s="308"/>
      <c r="BV729" s="66"/>
      <c r="BW729" s="62" t="s">
        <v>60</v>
      </c>
      <c r="BX729" s="62"/>
      <c r="BY729" s="62"/>
      <c r="BZ729" s="62"/>
      <c r="CA729" s="62"/>
      <c r="CB729" s="24"/>
      <c r="CC729" s="159" t="s">
        <v>970</v>
      </c>
    </row>
    <row r="730" spans="2:81" ht="15" customHeight="1">
      <c r="B730" s="305"/>
      <c r="C730" s="24"/>
      <c r="D730" s="24"/>
      <c r="E730" s="24"/>
      <c r="F730" s="24"/>
      <c r="G730" s="24"/>
      <c r="H730" s="24"/>
      <c r="I730" s="24"/>
      <c r="J730" s="24"/>
      <c r="K730" s="24"/>
      <c r="L730" s="24"/>
      <c r="M730" s="24"/>
      <c r="N730" s="24" t="s">
        <v>19</v>
      </c>
      <c r="O730" s="24"/>
      <c r="P730" s="306"/>
      <c r="Q730" s="306"/>
      <c r="R730" s="306"/>
      <c r="S730" s="306"/>
      <c r="T730" s="259" t="s">
        <v>167</v>
      </c>
      <c r="U730" s="259"/>
      <c r="V730" s="259"/>
      <c r="W730" s="24"/>
      <c r="X730" s="24" t="s">
        <v>19</v>
      </c>
      <c r="Y730" s="307"/>
      <c r="Z730" s="307"/>
      <c r="AA730" s="307"/>
      <c r="AB730" s="307"/>
      <c r="AC730" s="307"/>
      <c r="AD730" s="307"/>
      <c r="AE730" s="307"/>
      <c r="AF730" s="307"/>
      <c r="AG730" s="307"/>
      <c r="AH730" s="307"/>
      <c r="AI730" s="307"/>
      <c r="AJ730" s="307"/>
      <c r="AK730" s="307"/>
      <c r="AL730" s="307"/>
      <c r="AM730" s="307"/>
      <c r="AN730" s="24" t="s">
        <v>89</v>
      </c>
      <c r="AO730" s="24"/>
      <c r="AP730" s="307"/>
      <c r="AQ730" s="307"/>
      <c r="AR730" s="307"/>
      <c r="AS730" s="307"/>
      <c r="AT730" s="307"/>
      <c r="AU730" s="307"/>
      <c r="AV730" s="307"/>
      <c r="AW730" s="307"/>
      <c r="AX730" s="307"/>
      <c r="AY730" s="307"/>
      <c r="AZ730" s="307"/>
      <c r="BA730" s="307"/>
      <c r="BB730" s="307"/>
      <c r="BC730" s="307"/>
      <c r="BD730" s="307"/>
      <c r="BE730" s="24" t="s">
        <v>89</v>
      </c>
      <c r="BF730" s="24"/>
      <c r="BG730" s="308">
        <f t="shared" si="4"/>
        <v>0</v>
      </c>
      <c r="BH730" s="308"/>
      <c r="BI730" s="308"/>
      <c r="BJ730" s="308"/>
      <c r="BK730" s="308"/>
      <c r="BL730" s="308"/>
      <c r="BM730" s="308"/>
      <c r="BN730" s="308"/>
      <c r="BO730" s="308"/>
      <c r="BP730" s="308"/>
      <c r="BQ730" s="308"/>
      <c r="BR730" s="308"/>
      <c r="BS730" s="308"/>
      <c r="BT730" s="308"/>
      <c r="BU730" s="308"/>
      <c r="BV730" s="66"/>
      <c r="BW730" s="62" t="s">
        <v>60</v>
      </c>
      <c r="BX730" s="62"/>
      <c r="BY730" s="62"/>
      <c r="BZ730" s="62"/>
      <c r="CA730" s="62"/>
      <c r="CB730" s="24"/>
      <c r="CC730" s="159" t="s">
        <v>971</v>
      </c>
    </row>
    <row r="731" spans="2:81" ht="15" customHeight="1">
      <c r="B731" s="305"/>
      <c r="C731" s="24"/>
      <c r="D731" s="24"/>
      <c r="E731" s="24"/>
      <c r="F731" s="24"/>
      <c r="G731" s="24"/>
      <c r="H731" s="24"/>
      <c r="I731" s="24"/>
      <c r="J731" s="24"/>
      <c r="K731" s="24"/>
      <c r="L731" s="24"/>
      <c r="M731" s="24"/>
      <c r="N731" s="24" t="s">
        <v>19</v>
      </c>
      <c r="O731" s="24"/>
      <c r="P731" s="306"/>
      <c r="Q731" s="306"/>
      <c r="R731" s="306"/>
      <c r="S731" s="306"/>
      <c r="T731" s="259" t="s">
        <v>167</v>
      </c>
      <c r="U731" s="259"/>
      <c r="V731" s="259"/>
      <c r="W731" s="24"/>
      <c r="X731" s="24" t="s">
        <v>19</v>
      </c>
      <c r="Y731" s="307"/>
      <c r="Z731" s="307"/>
      <c r="AA731" s="307"/>
      <c r="AB731" s="307"/>
      <c r="AC731" s="307"/>
      <c r="AD731" s="307"/>
      <c r="AE731" s="307"/>
      <c r="AF731" s="307"/>
      <c r="AG731" s="307"/>
      <c r="AH731" s="307"/>
      <c r="AI731" s="307"/>
      <c r="AJ731" s="307"/>
      <c r="AK731" s="307"/>
      <c r="AL731" s="307"/>
      <c r="AM731" s="307"/>
      <c r="AN731" s="24" t="s">
        <v>89</v>
      </c>
      <c r="AO731" s="24"/>
      <c r="AP731" s="307"/>
      <c r="AQ731" s="307"/>
      <c r="AR731" s="307"/>
      <c r="AS731" s="307"/>
      <c r="AT731" s="307"/>
      <c r="AU731" s="307"/>
      <c r="AV731" s="307"/>
      <c r="AW731" s="307"/>
      <c r="AX731" s="307"/>
      <c r="AY731" s="307"/>
      <c r="AZ731" s="307"/>
      <c r="BA731" s="307"/>
      <c r="BB731" s="307"/>
      <c r="BC731" s="307"/>
      <c r="BD731" s="307"/>
      <c r="BE731" s="24" t="s">
        <v>89</v>
      </c>
      <c r="BF731" s="24"/>
      <c r="BG731" s="308">
        <f t="shared" si="4"/>
        <v>0</v>
      </c>
      <c r="BH731" s="308"/>
      <c r="BI731" s="308"/>
      <c r="BJ731" s="308"/>
      <c r="BK731" s="308"/>
      <c r="BL731" s="308"/>
      <c r="BM731" s="308"/>
      <c r="BN731" s="308"/>
      <c r="BO731" s="308"/>
      <c r="BP731" s="308"/>
      <c r="BQ731" s="308"/>
      <c r="BR731" s="308"/>
      <c r="BS731" s="308"/>
      <c r="BT731" s="308"/>
      <c r="BU731" s="308"/>
      <c r="BV731" s="66"/>
      <c r="BW731" s="62" t="s">
        <v>60</v>
      </c>
      <c r="BX731" s="62"/>
      <c r="BY731" s="62"/>
      <c r="BZ731" s="62"/>
      <c r="CA731" s="62"/>
      <c r="CB731" s="24"/>
      <c r="CC731" s="1"/>
    </row>
    <row r="732" spans="2:81" ht="15" customHeight="1">
      <c r="B732" s="305"/>
      <c r="C732" s="24"/>
      <c r="D732" s="24"/>
      <c r="E732" s="24"/>
      <c r="F732" s="24"/>
      <c r="G732" s="24"/>
      <c r="H732" s="24"/>
      <c r="I732" s="24"/>
      <c r="J732" s="24"/>
      <c r="K732" s="24"/>
      <c r="L732" s="24"/>
      <c r="M732" s="24"/>
      <c r="N732" s="24" t="s">
        <v>19</v>
      </c>
      <c r="O732" s="24"/>
      <c r="P732" s="306"/>
      <c r="Q732" s="306"/>
      <c r="R732" s="306"/>
      <c r="S732" s="306"/>
      <c r="T732" s="259" t="s">
        <v>167</v>
      </c>
      <c r="U732" s="259"/>
      <c r="V732" s="259"/>
      <c r="W732" s="24"/>
      <c r="X732" s="24" t="s">
        <v>19</v>
      </c>
      <c r="Y732" s="307"/>
      <c r="Z732" s="307"/>
      <c r="AA732" s="307"/>
      <c r="AB732" s="307"/>
      <c r="AC732" s="307"/>
      <c r="AD732" s="307"/>
      <c r="AE732" s="307"/>
      <c r="AF732" s="307"/>
      <c r="AG732" s="307"/>
      <c r="AH732" s="307"/>
      <c r="AI732" s="307"/>
      <c r="AJ732" s="307"/>
      <c r="AK732" s="307"/>
      <c r="AL732" s="307"/>
      <c r="AM732" s="307"/>
      <c r="AN732" s="24" t="s">
        <v>89</v>
      </c>
      <c r="AO732" s="24"/>
      <c r="AP732" s="307"/>
      <c r="AQ732" s="307"/>
      <c r="AR732" s="307"/>
      <c r="AS732" s="307"/>
      <c r="AT732" s="307"/>
      <c r="AU732" s="307"/>
      <c r="AV732" s="307"/>
      <c r="AW732" s="307"/>
      <c r="AX732" s="307"/>
      <c r="AY732" s="307"/>
      <c r="AZ732" s="307"/>
      <c r="BA732" s="307"/>
      <c r="BB732" s="307"/>
      <c r="BC732" s="307"/>
      <c r="BD732" s="307"/>
      <c r="BE732" s="24" t="s">
        <v>89</v>
      </c>
      <c r="BF732" s="24"/>
      <c r="BG732" s="308">
        <f t="shared" si="4"/>
        <v>0</v>
      </c>
      <c r="BH732" s="308"/>
      <c r="BI732" s="308"/>
      <c r="BJ732" s="308"/>
      <c r="BK732" s="308"/>
      <c r="BL732" s="308"/>
      <c r="BM732" s="308"/>
      <c r="BN732" s="308"/>
      <c r="BO732" s="308"/>
      <c r="BP732" s="308"/>
      <c r="BQ732" s="308"/>
      <c r="BR732" s="308"/>
      <c r="BS732" s="308"/>
      <c r="BT732" s="308"/>
      <c r="BU732" s="308"/>
      <c r="BV732" s="66"/>
      <c r="BW732" s="62" t="s">
        <v>60</v>
      </c>
      <c r="BX732" s="62"/>
      <c r="BY732" s="62"/>
      <c r="BZ732" s="62"/>
      <c r="CA732" s="62"/>
      <c r="CB732" s="24"/>
      <c r="CC732" s="1"/>
    </row>
    <row r="733" spans="2:81" ht="15" customHeight="1">
      <c r="B733" s="305"/>
      <c r="C733" s="24"/>
      <c r="D733" s="24"/>
      <c r="E733" s="24"/>
      <c r="F733" s="24"/>
      <c r="G733" s="24"/>
      <c r="H733" s="24"/>
      <c r="I733" s="24"/>
      <c r="J733" s="24"/>
      <c r="K733" s="24"/>
      <c r="L733" s="24"/>
      <c r="M733" s="24"/>
      <c r="N733" s="24" t="s">
        <v>19</v>
      </c>
      <c r="O733" s="24"/>
      <c r="P733" s="306"/>
      <c r="Q733" s="306"/>
      <c r="R733" s="306"/>
      <c r="S733" s="306"/>
      <c r="T733" s="259" t="s">
        <v>167</v>
      </c>
      <c r="U733" s="259"/>
      <c r="V733" s="259"/>
      <c r="W733" s="24"/>
      <c r="X733" s="24" t="s">
        <v>19</v>
      </c>
      <c r="Y733" s="307"/>
      <c r="Z733" s="307"/>
      <c r="AA733" s="307"/>
      <c r="AB733" s="307"/>
      <c r="AC733" s="307"/>
      <c r="AD733" s="307"/>
      <c r="AE733" s="307"/>
      <c r="AF733" s="307"/>
      <c r="AG733" s="307"/>
      <c r="AH733" s="307"/>
      <c r="AI733" s="307"/>
      <c r="AJ733" s="307"/>
      <c r="AK733" s="307"/>
      <c r="AL733" s="307"/>
      <c r="AM733" s="307"/>
      <c r="AN733" s="24" t="s">
        <v>89</v>
      </c>
      <c r="AO733" s="24"/>
      <c r="AP733" s="307"/>
      <c r="AQ733" s="307"/>
      <c r="AR733" s="307"/>
      <c r="AS733" s="307"/>
      <c r="AT733" s="307"/>
      <c r="AU733" s="307"/>
      <c r="AV733" s="307"/>
      <c r="AW733" s="307"/>
      <c r="AX733" s="307"/>
      <c r="AY733" s="307"/>
      <c r="AZ733" s="307"/>
      <c r="BA733" s="307"/>
      <c r="BB733" s="307"/>
      <c r="BC733" s="307"/>
      <c r="BD733" s="307"/>
      <c r="BE733" s="24" t="s">
        <v>89</v>
      </c>
      <c r="BF733" s="24"/>
      <c r="BG733" s="308">
        <f t="shared" si="4"/>
        <v>0</v>
      </c>
      <c r="BH733" s="308"/>
      <c r="BI733" s="308"/>
      <c r="BJ733" s="308"/>
      <c r="BK733" s="308"/>
      <c r="BL733" s="308"/>
      <c r="BM733" s="308"/>
      <c r="BN733" s="308"/>
      <c r="BO733" s="308"/>
      <c r="BP733" s="308"/>
      <c r="BQ733" s="308"/>
      <c r="BR733" s="308"/>
      <c r="BS733" s="308"/>
      <c r="BT733" s="308"/>
      <c r="BU733" s="308"/>
      <c r="BV733" s="66"/>
      <c r="BW733" s="62" t="s">
        <v>60</v>
      </c>
      <c r="BX733" s="62"/>
      <c r="BY733" s="62"/>
      <c r="BZ733" s="62"/>
      <c r="CA733" s="62"/>
      <c r="CB733" s="24"/>
      <c r="CC733" s="1"/>
    </row>
    <row r="734" spans="2:81" ht="15" customHeight="1">
      <c r="B734" s="305"/>
      <c r="C734" s="24"/>
      <c r="D734" s="24"/>
      <c r="E734" s="24"/>
      <c r="F734" s="24"/>
      <c r="G734" s="24"/>
      <c r="H734" s="24"/>
      <c r="I734" s="24"/>
      <c r="J734" s="24"/>
      <c r="K734" s="24"/>
      <c r="L734" s="24"/>
      <c r="M734" s="24"/>
      <c r="N734" s="24" t="s">
        <v>19</v>
      </c>
      <c r="O734" s="24"/>
      <c r="P734" s="306"/>
      <c r="Q734" s="306"/>
      <c r="R734" s="306"/>
      <c r="S734" s="306"/>
      <c r="T734" s="259" t="s">
        <v>167</v>
      </c>
      <c r="U734" s="259"/>
      <c r="V734" s="259"/>
      <c r="W734" s="24"/>
      <c r="X734" s="24" t="s">
        <v>19</v>
      </c>
      <c r="Y734" s="307"/>
      <c r="Z734" s="307"/>
      <c r="AA734" s="307"/>
      <c r="AB734" s="307"/>
      <c r="AC734" s="307"/>
      <c r="AD734" s="307"/>
      <c r="AE734" s="307"/>
      <c r="AF734" s="307"/>
      <c r="AG734" s="307"/>
      <c r="AH734" s="307"/>
      <c r="AI734" s="307"/>
      <c r="AJ734" s="307"/>
      <c r="AK734" s="307"/>
      <c r="AL734" s="307"/>
      <c r="AM734" s="307"/>
      <c r="AN734" s="24" t="s">
        <v>89</v>
      </c>
      <c r="AO734" s="24"/>
      <c r="AP734" s="307"/>
      <c r="AQ734" s="307"/>
      <c r="AR734" s="307"/>
      <c r="AS734" s="307"/>
      <c r="AT734" s="307"/>
      <c r="AU734" s="307"/>
      <c r="AV734" s="307"/>
      <c r="AW734" s="307"/>
      <c r="AX734" s="307"/>
      <c r="AY734" s="307"/>
      <c r="AZ734" s="307"/>
      <c r="BA734" s="307"/>
      <c r="BB734" s="307"/>
      <c r="BC734" s="307"/>
      <c r="BD734" s="307"/>
      <c r="BE734" s="24" t="s">
        <v>89</v>
      </c>
      <c r="BF734" s="24"/>
      <c r="BG734" s="308">
        <f t="shared" si="4"/>
        <v>0</v>
      </c>
      <c r="BH734" s="308"/>
      <c r="BI734" s="308"/>
      <c r="BJ734" s="308"/>
      <c r="BK734" s="308"/>
      <c r="BL734" s="308"/>
      <c r="BM734" s="308"/>
      <c r="BN734" s="308"/>
      <c r="BO734" s="308"/>
      <c r="BP734" s="308"/>
      <c r="BQ734" s="308"/>
      <c r="BR734" s="308"/>
      <c r="BS734" s="308"/>
      <c r="BT734" s="308"/>
      <c r="BU734" s="308"/>
      <c r="BV734" s="66"/>
      <c r="BW734" s="62" t="s">
        <v>60</v>
      </c>
      <c r="BX734" s="62"/>
      <c r="BY734" s="62"/>
      <c r="BZ734" s="62"/>
      <c r="CA734" s="62"/>
      <c r="CB734" s="24"/>
      <c r="CC734" s="1" t="s">
        <v>1145</v>
      </c>
    </row>
    <row r="735" spans="2:81" ht="15" customHeight="1">
      <c r="B735" s="305"/>
      <c r="C735" s="24"/>
      <c r="D735" s="24"/>
      <c r="E735" s="24"/>
      <c r="F735" s="260" t="s">
        <v>168</v>
      </c>
      <c r="G735" s="260"/>
      <c r="H735" s="260"/>
      <c r="I735" s="260"/>
      <c r="J735" s="260"/>
      <c r="K735" s="260"/>
      <c r="L735" s="260"/>
      <c r="M735" s="260"/>
      <c r="N735" s="24"/>
      <c r="O735" s="24"/>
      <c r="P735" s="24"/>
      <c r="Q735" s="24"/>
      <c r="R735" s="24"/>
      <c r="S735" s="24"/>
      <c r="T735" s="24"/>
      <c r="U735" s="24"/>
      <c r="V735" s="24"/>
      <c r="W735" s="24"/>
      <c r="X735" s="24" t="s">
        <v>19</v>
      </c>
      <c r="Y735" s="308">
        <f>SUM(Y726:AM734)</f>
        <v>0</v>
      </c>
      <c r="Z735" s="308"/>
      <c r="AA735" s="308"/>
      <c r="AB735" s="308"/>
      <c r="AC735" s="308"/>
      <c r="AD735" s="308"/>
      <c r="AE735" s="308"/>
      <c r="AF735" s="308"/>
      <c r="AG735" s="308"/>
      <c r="AH735" s="308"/>
      <c r="AI735" s="308"/>
      <c r="AJ735" s="308"/>
      <c r="AK735" s="308"/>
      <c r="AL735" s="308"/>
      <c r="AM735" s="308"/>
      <c r="AN735" s="24" t="s">
        <v>89</v>
      </c>
      <c r="AO735" s="24"/>
      <c r="AP735" s="308">
        <f>SUM(AP726:BD734)</f>
        <v>0</v>
      </c>
      <c r="AQ735" s="308"/>
      <c r="AR735" s="308"/>
      <c r="AS735" s="308"/>
      <c r="AT735" s="308"/>
      <c r="AU735" s="308"/>
      <c r="AV735" s="308"/>
      <c r="AW735" s="308"/>
      <c r="AX735" s="308"/>
      <c r="AY735" s="308"/>
      <c r="AZ735" s="308"/>
      <c r="BA735" s="308"/>
      <c r="BB735" s="308"/>
      <c r="BC735" s="308"/>
      <c r="BD735" s="308"/>
      <c r="BE735" s="24" t="s">
        <v>89</v>
      </c>
      <c r="BF735" s="24"/>
      <c r="BG735" s="308">
        <f>Y735+AP735</f>
        <v>0</v>
      </c>
      <c r="BH735" s="308"/>
      <c r="BI735" s="308"/>
      <c r="BJ735" s="308"/>
      <c r="BK735" s="308"/>
      <c r="BL735" s="308"/>
      <c r="BM735" s="308"/>
      <c r="BN735" s="308"/>
      <c r="BO735" s="308"/>
      <c r="BP735" s="308"/>
      <c r="BQ735" s="308"/>
      <c r="BR735" s="308"/>
      <c r="BS735" s="308"/>
      <c r="BT735" s="308"/>
      <c r="BU735" s="308"/>
      <c r="BV735" s="66"/>
      <c r="BW735" s="62" t="s">
        <v>60</v>
      </c>
      <c r="BX735" s="62"/>
      <c r="BY735" s="62"/>
      <c r="BZ735" s="62"/>
      <c r="CA735" s="62"/>
      <c r="CB735" s="25"/>
      <c r="CC735" s="1"/>
    </row>
    <row r="736" spans="2:81" ht="15" customHeight="1">
      <c r="B736" s="305"/>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305"/>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305"/>
      <c r="C738" s="24"/>
      <c r="D738" s="24" t="s">
        <v>648</v>
      </c>
      <c r="E738" s="24"/>
      <c r="F738" s="24"/>
      <c r="G738" s="24"/>
      <c r="H738" s="24"/>
      <c r="I738" s="24"/>
      <c r="J738" s="24"/>
      <c r="K738" s="24"/>
      <c r="L738" s="24"/>
      <c r="M738" s="24"/>
      <c r="N738" s="24"/>
      <c r="O738" s="24"/>
      <c r="P738" s="24"/>
      <c r="Q738" s="24"/>
      <c r="R738" s="24"/>
      <c r="S738" s="24"/>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1" t="s">
        <v>1149</v>
      </c>
    </row>
    <row r="739" spans="2:81" ht="15" customHeight="1">
      <c r="B739" s="305"/>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305"/>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305"/>
      <c r="C741" s="24"/>
      <c r="D741" s="24" t="s">
        <v>649</v>
      </c>
      <c r="E741" s="24"/>
      <c r="F741" s="24"/>
      <c r="G741" s="24"/>
      <c r="H741" s="24"/>
      <c r="I741" s="24"/>
      <c r="J741" s="24"/>
      <c r="K741" s="24"/>
      <c r="L741" s="24"/>
      <c r="M741" s="24"/>
      <c r="N741" s="24"/>
      <c r="O741" s="24"/>
      <c r="P741" s="24"/>
      <c r="Q741" s="24"/>
      <c r="R741" s="24"/>
      <c r="S741" s="24"/>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1" t="s">
        <v>1150</v>
      </c>
    </row>
    <row r="742" spans="2:81" ht="15" customHeight="1">
      <c r="B742" s="305"/>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305"/>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305"/>
      <c r="C744" s="24"/>
      <c r="D744" s="24" t="s">
        <v>650</v>
      </c>
      <c r="E744" s="24"/>
      <c r="F744" s="24"/>
      <c r="G744" s="24"/>
      <c r="H744" s="24"/>
      <c r="I744" s="24"/>
      <c r="J744" s="24"/>
      <c r="K744" s="24"/>
      <c r="L744" s="24"/>
      <c r="M744" s="24"/>
      <c r="N744" s="24"/>
      <c r="O744" s="24"/>
      <c r="P744" s="24"/>
      <c r="Q744" s="24"/>
      <c r="R744" s="24"/>
      <c r="S744" s="24"/>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1" t="s">
        <v>1151</v>
      </c>
    </row>
    <row r="745" spans="2:81" ht="15" customHeight="1">
      <c r="B745" s="305"/>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305"/>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305"/>
      <c r="C747" s="24"/>
      <c r="D747" s="24" t="s">
        <v>651</v>
      </c>
      <c r="E747" s="24"/>
      <c r="F747" s="24"/>
      <c r="G747" s="24"/>
      <c r="H747" s="24"/>
      <c r="I747" s="24"/>
      <c r="J747" s="24"/>
      <c r="K747" s="24"/>
      <c r="L747" s="24"/>
      <c r="M747" s="24"/>
      <c r="N747" s="24"/>
      <c r="O747" s="24"/>
      <c r="P747" s="24"/>
      <c r="Q747" s="24"/>
      <c r="R747" s="24"/>
      <c r="S747" s="24"/>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1" t="s">
        <v>857</v>
      </c>
    </row>
    <row r="748" spans="2:81" ht="15" customHeight="1">
      <c r="B748" s="305"/>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305"/>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305"/>
      <c r="C750" s="24"/>
      <c r="D750" s="24" t="s">
        <v>652</v>
      </c>
      <c r="E750" s="24"/>
      <c r="F750" s="24"/>
      <c r="G750" s="24"/>
      <c r="H750" s="24"/>
      <c r="I750" s="24"/>
      <c r="J750" s="24"/>
      <c r="K750" s="24"/>
      <c r="L750" s="24"/>
      <c r="M750" s="24"/>
      <c r="N750" s="24"/>
      <c r="O750" s="24"/>
      <c r="P750" s="24"/>
      <c r="Q750" s="24"/>
      <c r="R750" s="24"/>
      <c r="S750" s="24"/>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1" t="s">
        <v>856</v>
      </c>
    </row>
    <row r="751" spans="2:81" ht="15" customHeight="1">
      <c r="B751" s="305"/>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305"/>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1" ht="15" customHeight="1">
      <c r="B753" s="305"/>
      <c r="C753" s="24"/>
      <c r="D753" s="260" t="s">
        <v>653</v>
      </c>
      <c r="E753" s="260"/>
      <c r="F753" s="260"/>
      <c r="G753" s="260"/>
      <c r="H753" s="260"/>
      <c r="I753" s="260"/>
      <c r="J753" s="260"/>
      <c r="K753" s="260"/>
      <c r="L753" s="260"/>
      <c r="M753" s="260"/>
      <c r="N753" s="260"/>
      <c r="O753" s="260"/>
      <c r="P753" s="260"/>
      <c r="Q753" s="260"/>
      <c r="R753" s="260"/>
      <c r="S753" s="260"/>
      <c r="T753" s="260"/>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1"/>
    </row>
    <row r="754" spans="2:81" ht="15" customHeight="1">
      <c r="B754" s="195" t="s">
        <v>1018</v>
      </c>
      <c r="C754" s="24"/>
      <c r="D754" s="65"/>
      <c r="E754" s="65"/>
      <c r="F754" s="65"/>
      <c r="G754" s="65"/>
      <c r="H754" s="65"/>
      <c r="I754" s="65"/>
      <c r="J754" s="65"/>
      <c r="K754" s="65"/>
      <c r="L754" s="65"/>
      <c r="M754" s="65"/>
      <c r="N754" s="65"/>
      <c r="O754" s="65"/>
      <c r="P754" s="65"/>
      <c r="Q754" s="65"/>
      <c r="R754" s="65"/>
      <c r="S754" s="65"/>
      <c r="T754" s="65"/>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174" t="s">
        <v>1018</v>
      </c>
    </row>
    <row r="755" spans="2:81" ht="15" customHeight="1" thickBot="1">
      <c r="B755" s="196" t="s">
        <v>1015</v>
      </c>
      <c r="C755" s="24"/>
      <c r="D755" s="24"/>
      <c r="E755" s="24"/>
      <c r="F755" s="24"/>
      <c r="G755" s="24"/>
      <c r="H755" s="24"/>
      <c r="I755" s="24"/>
      <c r="J755" s="24"/>
      <c r="K755" s="24"/>
      <c r="L755" s="24"/>
      <c r="M755" s="24"/>
      <c r="N755" s="24"/>
      <c r="O755" s="24"/>
      <c r="P755" s="24"/>
      <c r="Q755" s="24"/>
      <c r="R755" s="24"/>
      <c r="S755" s="24"/>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176" t="s">
        <v>1015</v>
      </c>
    </row>
    <row r="756" spans="2:81" ht="15" customHeight="1">
      <c r="B756" s="197" t="s">
        <v>1016</v>
      </c>
      <c r="C756" s="76"/>
      <c r="D756" s="76" t="s">
        <v>654</v>
      </c>
      <c r="E756" s="76"/>
      <c r="F756" s="76"/>
      <c r="G756" s="76"/>
      <c r="H756" s="76"/>
      <c r="I756" s="76"/>
      <c r="J756" s="76"/>
      <c r="K756" s="76"/>
      <c r="L756" s="76"/>
      <c r="M756" s="76"/>
      <c r="N756" s="76"/>
      <c r="O756" s="76"/>
      <c r="P756" s="76"/>
      <c r="Q756" s="76"/>
      <c r="R756" s="76"/>
      <c r="S756" s="76"/>
      <c r="T756" s="231"/>
      <c r="U756" s="231"/>
      <c r="V756" s="231"/>
      <c r="W756" s="231"/>
      <c r="X756" s="231"/>
      <c r="Y756" s="231"/>
      <c r="Z756" s="231"/>
      <c r="AA756" s="231"/>
      <c r="AB756" s="231"/>
      <c r="AC756" s="231"/>
      <c r="AD756" s="231"/>
      <c r="AE756" s="231"/>
      <c r="AF756" s="231"/>
      <c r="AG756" s="231"/>
      <c r="AH756" s="231"/>
      <c r="AI756" s="231"/>
      <c r="AJ756" s="231"/>
      <c r="AK756" s="231"/>
      <c r="AL756" s="231"/>
      <c r="AM756" s="231"/>
      <c r="AN756" s="231"/>
      <c r="AO756" s="231"/>
      <c r="AP756" s="231"/>
      <c r="AQ756" s="231"/>
      <c r="AR756" s="231"/>
      <c r="AS756" s="231"/>
      <c r="AT756" s="231"/>
      <c r="AU756" s="231"/>
      <c r="AV756" s="231"/>
      <c r="AW756" s="231"/>
      <c r="AX756" s="231"/>
      <c r="AY756" s="231"/>
      <c r="AZ756" s="231"/>
      <c r="BA756" s="231"/>
      <c r="BB756" s="231"/>
      <c r="BC756" s="231"/>
      <c r="BD756" s="231"/>
      <c r="BE756" s="231"/>
      <c r="BF756" s="231"/>
      <c r="BG756" s="231"/>
      <c r="BH756" s="231"/>
      <c r="BI756" s="231"/>
      <c r="BJ756" s="231"/>
      <c r="BK756" s="231"/>
      <c r="BL756" s="231"/>
      <c r="BM756" s="231"/>
      <c r="BN756" s="231"/>
      <c r="BO756" s="231"/>
      <c r="BP756" s="231"/>
      <c r="BQ756" s="231"/>
      <c r="BR756" s="231"/>
      <c r="BS756" s="231"/>
      <c r="BT756" s="231"/>
      <c r="BU756" s="231"/>
      <c r="BV756" s="231"/>
      <c r="BW756" s="231"/>
      <c r="BX756" s="231"/>
      <c r="BY756" s="231"/>
      <c r="BZ756" s="231"/>
      <c r="CA756" s="231"/>
      <c r="CB756" s="231"/>
      <c r="CC756" s="177" t="s">
        <v>1016</v>
      </c>
    </row>
    <row r="757" spans="2:81" ht="15" customHeight="1">
      <c r="B757" s="305" t="s">
        <v>1064</v>
      </c>
      <c r="C757" s="24"/>
      <c r="D757" s="24"/>
      <c r="E757" s="233" t="s">
        <v>799</v>
      </c>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118" t="s">
        <v>1152</v>
      </c>
    </row>
    <row r="758" spans="2:81" ht="15" customHeight="1">
      <c r="B758" s="305"/>
      <c r="C758" s="24"/>
      <c r="D758" s="24"/>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
    </row>
    <row r="759" spans="2:81" ht="15" customHeight="1">
      <c r="B759" s="305"/>
      <c r="C759" s="24"/>
      <c r="D759" s="24"/>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1"/>
    </row>
    <row r="760" spans="2:81" ht="15" customHeight="1">
      <c r="B760" s="305"/>
      <c r="C760" s="24"/>
      <c r="D760" s="24"/>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1"/>
    </row>
    <row r="761" spans="2:81" ht="15" customHeight="1">
      <c r="B761" s="305"/>
      <c r="C761" s="28"/>
      <c r="D761" s="28"/>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c r="AA761" s="302"/>
      <c r="AB761" s="302"/>
      <c r="AC761" s="302"/>
      <c r="AD761" s="302"/>
      <c r="AE761" s="302"/>
      <c r="AF761" s="302"/>
      <c r="AG761" s="302"/>
      <c r="AH761" s="302"/>
      <c r="AI761" s="302"/>
      <c r="AJ761" s="302"/>
      <c r="AK761" s="302"/>
      <c r="AL761" s="302"/>
      <c r="AM761" s="302"/>
      <c r="AN761" s="302"/>
      <c r="AO761" s="302"/>
      <c r="AP761" s="302"/>
      <c r="AQ761" s="302"/>
      <c r="AR761" s="302"/>
      <c r="AS761" s="302"/>
      <c r="AT761" s="302"/>
      <c r="AU761" s="302"/>
      <c r="AV761" s="302"/>
      <c r="AW761" s="302"/>
      <c r="AX761" s="302"/>
      <c r="AY761" s="302"/>
      <c r="AZ761" s="302"/>
      <c r="BA761" s="302"/>
      <c r="BB761" s="302"/>
      <c r="BC761" s="302"/>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c r="BY761" s="302"/>
      <c r="BZ761" s="302"/>
      <c r="CA761" s="302"/>
      <c r="CB761" s="302"/>
      <c r="CC761" s="1"/>
    </row>
    <row r="762" spans="2:81" ht="15" customHeight="1">
      <c r="B762" s="305"/>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1" ht="15" customHeight="1">
      <c r="B763" s="305"/>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1" ht="15" customHeight="1">
      <c r="B764" s="305"/>
      <c r="C764" s="24"/>
      <c r="D764" s="24"/>
      <c r="E764" s="24"/>
      <c r="F764" s="24"/>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3"/>
      <c r="AD764" s="303"/>
      <c r="AE764" s="303"/>
      <c r="AF764" s="303"/>
      <c r="AG764" s="303"/>
      <c r="AH764" s="303"/>
      <c r="AI764" s="303"/>
      <c r="AJ764" s="303"/>
      <c r="AK764" s="303"/>
      <c r="AL764" s="303"/>
      <c r="AM764" s="303"/>
      <c r="AN764" s="303"/>
      <c r="AO764" s="303"/>
      <c r="AP764" s="303"/>
      <c r="AQ764" s="303"/>
      <c r="AR764" s="303"/>
      <c r="AS764" s="303"/>
      <c r="AT764" s="303"/>
      <c r="AU764" s="303"/>
      <c r="AV764" s="303"/>
      <c r="AW764" s="303"/>
      <c r="AX764" s="303"/>
      <c r="AY764" s="303"/>
      <c r="AZ764" s="303"/>
      <c r="BA764" s="303"/>
      <c r="BB764" s="303"/>
      <c r="BC764" s="303"/>
      <c r="BD764" s="303"/>
      <c r="BE764" s="303"/>
      <c r="BF764" s="303"/>
      <c r="BG764" s="303"/>
      <c r="BH764" s="303"/>
      <c r="BI764" s="303"/>
      <c r="BJ764" s="303"/>
      <c r="BK764" s="303"/>
      <c r="BL764" s="303"/>
      <c r="BM764" s="303"/>
      <c r="BN764" s="303"/>
      <c r="BO764" s="303"/>
      <c r="BP764" s="303"/>
      <c r="BQ764" s="303"/>
      <c r="BR764" s="303"/>
      <c r="BS764" s="303"/>
      <c r="BT764" s="303"/>
      <c r="BU764" s="303"/>
      <c r="BV764" s="303"/>
      <c r="BW764" s="303"/>
      <c r="BX764" s="303"/>
      <c r="BY764" s="303"/>
      <c r="BZ764" s="303"/>
      <c r="CA764" s="303"/>
      <c r="CB764" s="25"/>
      <c r="CC764" s="1"/>
    </row>
    <row r="765" spans="2:81" ht="15" customHeight="1">
      <c r="B765" s="305"/>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1" ht="15" customHeight="1">
      <c r="B766" s="305"/>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1" ht="15" customHeight="1">
      <c r="B767" s="305"/>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1" ht="15" customHeight="1">
      <c r="B768" s="305"/>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305"/>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305"/>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305"/>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305"/>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305"/>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305"/>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305"/>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305"/>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305"/>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305"/>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305"/>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305"/>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305"/>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305"/>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305"/>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305"/>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305"/>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305"/>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305"/>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305"/>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305"/>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305"/>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305"/>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305"/>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305"/>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305"/>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305"/>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305"/>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305"/>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305"/>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305"/>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305"/>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305"/>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305"/>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305"/>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5" t="s">
        <v>1018</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4" t="s">
        <v>1018</v>
      </c>
    </row>
    <row r="805" spans="2:81" ht="15" customHeight="1" thickBot="1">
      <c r="B805" s="196" t="s">
        <v>1015</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6" t="s">
        <v>1015</v>
      </c>
    </row>
    <row r="806" spans="2:81" ht="15" customHeight="1">
      <c r="B806" s="200" t="s">
        <v>1016</v>
      </c>
      <c r="C806" s="259" t="s">
        <v>152</v>
      </c>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59"/>
      <c r="AE806" s="259"/>
      <c r="AF806" s="259"/>
      <c r="AG806" s="259"/>
      <c r="AH806" s="259"/>
      <c r="AI806" s="259"/>
      <c r="AJ806" s="259"/>
      <c r="AK806" s="259"/>
      <c r="AL806" s="259"/>
      <c r="AM806" s="259"/>
      <c r="AN806" s="259"/>
      <c r="AO806" s="259"/>
      <c r="AP806" s="259"/>
      <c r="AQ806" s="259"/>
      <c r="AR806" s="259"/>
      <c r="AS806" s="259"/>
      <c r="AT806" s="259"/>
      <c r="AU806" s="259"/>
      <c r="AV806" s="259"/>
      <c r="AW806" s="259"/>
      <c r="AX806" s="259"/>
      <c r="AY806" s="259"/>
      <c r="AZ806" s="259"/>
      <c r="BA806" s="259"/>
      <c r="BB806" s="259"/>
      <c r="BC806" s="259"/>
      <c r="BD806" s="259"/>
      <c r="BE806" s="259"/>
      <c r="BF806" s="259"/>
      <c r="BG806" s="259"/>
      <c r="BH806" s="259"/>
      <c r="BI806" s="259"/>
      <c r="BJ806" s="259"/>
      <c r="BK806" s="259"/>
      <c r="BL806" s="259"/>
      <c r="BM806" s="259"/>
      <c r="BN806" s="259"/>
      <c r="BO806" s="259"/>
      <c r="BP806" s="259"/>
      <c r="BQ806" s="259"/>
      <c r="BR806" s="259"/>
      <c r="BS806" s="259"/>
      <c r="BT806" s="259"/>
      <c r="BU806" s="259"/>
      <c r="BV806" s="259"/>
      <c r="BW806" s="259"/>
      <c r="BX806" s="259"/>
      <c r="BY806" s="259"/>
      <c r="BZ806" s="259"/>
      <c r="CA806" s="259"/>
      <c r="CB806" s="259"/>
      <c r="CC806" s="197" t="s">
        <v>1016</v>
      </c>
    </row>
    <row r="807" spans="2:81" ht="15" customHeight="1">
      <c r="B807" s="305" t="s">
        <v>1065</v>
      </c>
      <c r="C807" s="24"/>
      <c r="D807" s="24" t="s">
        <v>153</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5"/>
    </row>
    <row r="808" spans="2:81" ht="15" customHeight="1">
      <c r="B808" s="305"/>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305"/>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305"/>
      <c r="C810" s="24"/>
      <c r="D810" s="24" t="s">
        <v>154</v>
      </c>
      <c r="E810" s="24"/>
      <c r="F810" s="24"/>
      <c r="G810" s="24"/>
      <c r="H810" s="24"/>
      <c r="I810" s="24"/>
      <c r="J810" s="24"/>
      <c r="K810" s="24"/>
      <c r="L810" s="24"/>
      <c r="M810" s="24"/>
      <c r="N810" s="24"/>
      <c r="O810" s="24"/>
      <c r="P810" s="267"/>
      <c r="Q810" s="267"/>
      <c r="R810" s="267"/>
      <c r="S810" s="267"/>
      <c r="T810" s="267"/>
      <c r="U810" s="267"/>
      <c r="V810" s="267"/>
      <c r="W810" s="267"/>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1019</v>
      </c>
    </row>
    <row r="811" spans="2:81" ht="15" customHeight="1">
      <c r="B811" s="305"/>
      <c r="C811" s="24"/>
      <c r="D811" s="24" t="s">
        <v>155</v>
      </c>
      <c r="E811" s="24"/>
      <c r="F811" s="24"/>
      <c r="G811" s="24"/>
      <c r="H811" s="24"/>
      <c r="I811" s="24"/>
      <c r="J811" s="24"/>
      <c r="K811" s="24"/>
      <c r="L811" s="24"/>
      <c r="M811" s="24"/>
      <c r="N811" s="24"/>
      <c r="O811" s="259" t="s">
        <v>930</v>
      </c>
      <c r="P811" s="259"/>
      <c r="Q811" s="259"/>
      <c r="R811" s="259"/>
      <c r="S811" s="259"/>
      <c r="T811" s="315" t="s">
        <v>927</v>
      </c>
      <c r="U811" s="315"/>
      <c r="V811" s="315"/>
      <c r="W811" s="315"/>
      <c r="X811" s="315"/>
      <c r="Y811" s="315"/>
      <c r="Z811" s="315"/>
      <c r="AA811" s="315"/>
      <c r="AB811" s="315"/>
      <c r="AC811" s="315"/>
      <c r="AD811" s="315"/>
      <c r="AE811" s="315"/>
      <c r="AF811" s="315"/>
      <c r="AG811" s="315"/>
      <c r="AH811" s="315"/>
      <c r="AI811" s="315"/>
      <c r="AJ811" s="315"/>
      <c r="AK811" s="315"/>
      <c r="AL811" s="315"/>
      <c r="AM811" s="315"/>
      <c r="AN811" s="315"/>
      <c r="AO811" s="315"/>
      <c r="AP811" s="315"/>
      <c r="AQ811" s="315"/>
      <c r="AR811" s="315"/>
      <c r="AS811" s="315"/>
      <c r="AT811" s="315"/>
      <c r="AU811" s="315"/>
      <c r="AV811" s="315"/>
      <c r="AW811" s="315"/>
      <c r="AX811" s="315"/>
      <c r="AY811" s="315"/>
      <c r="AZ811" s="315"/>
      <c r="BA811" s="315"/>
      <c r="BB811" s="315"/>
      <c r="BC811" s="315"/>
      <c r="BD811" s="315"/>
      <c r="BE811" s="315"/>
      <c r="BF811" s="315"/>
      <c r="BG811" s="315"/>
      <c r="BH811" s="315"/>
      <c r="BI811" s="315"/>
      <c r="BJ811" s="315"/>
      <c r="BK811" s="315"/>
      <c r="BL811" s="315"/>
      <c r="BM811" s="315"/>
      <c r="BN811" s="315"/>
      <c r="BO811" s="315"/>
      <c r="BP811" s="315"/>
      <c r="BQ811" s="315"/>
      <c r="BR811" s="315"/>
      <c r="BS811" s="315"/>
      <c r="BT811" s="315"/>
      <c r="BU811" s="315"/>
      <c r="BV811" s="315"/>
      <c r="BW811" s="315"/>
      <c r="BX811" s="315"/>
      <c r="BY811" s="315"/>
      <c r="BZ811" s="315"/>
      <c r="CA811" s="24"/>
      <c r="CB811" s="24"/>
      <c r="CC811" s="1"/>
    </row>
    <row r="812" spans="2:81" ht="15" customHeight="1">
      <c r="B812" s="305"/>
      <c r="C812" s="24"/>
      <c r="D812" s="24"/>
      <c r="E812" s="24"/>
      <c r="F812" s="24"/>
      <c r="G812" s="24"/>
      <c r="H812" s="24"/>
      <c r="I812" s="24"/>
      <c r="J812" s="24"/>
      <c r="K812" s="24"/>
      <c r="L812" s="24"/>
      <c r="M812" s="24"/>
      <c r="N812" s="24"/>
      <c r="O812" s="259" t="s">
        <v>930</v>
      </c>
      <c r="P812" s="259"/>
      <c r="Q812" s="259"/>
      <c r="R812" s="259"/>
      <c r="S812" s="259"/>
      <c r="T812" s="315"/>
      <c r="U812" s="315"/>
      <c r="V812" s="315"/>
      <c r="W812" s="315"/>
      <c r="X812" s="315"/>
      <c r="Y812" s="315"/>
      <c r="Z812" s="315"/>
      <c r="AA812" s="315"/>
      <c r="AB812" s="315"/>
      <c r="AC812" s="315"/>
      <c r="AD812" s="315"/>
      <c r="AE812" s="315"/>
      <c r="AF812" s="315"/>
      <c r="AG812" s="315"/>
      <c r="AH812" s="315"/>
      <c r="AI812" s="315"/>
      <c r="AJ812" s="315"/>
      <c r="AK812" s="315"/>
      <c r="AL812" s="315"/>
      <c r="AM812" s="315"/>
      <c r="AN812" s="315"/>
      <c r="AO812" s="315"/>
      <c r="AP812" s="315"/>
      <c r="AQ812" s="315"/>
      <c r="AR812" s="315"/>
      <c r="AS812" s="315"/>
      <c r="AT812" s="315"/>
      <c r="AU812" s="315"/>
      <c r="AV812" s="315"/>
      <c r="AW812" s="315"/>
      <c r="AX812" s="315"/>
      <c r="AY812" s="315"/>
      <c r="AZ812" s="315"/>
      <c r="BA812" s="315"/>
      <c r="BB812" s="315"/>
      <c r="BC812" s="315"/>
      <c r="BD812" s="315"/>
      <c r="BE812" s="315"/>
      <c r="BF812" s="315"/>
      <c r="BG812" s="315"/>
      <c r="BH812" s="315"/>
      <c r="BI812" s="315"/>
      <c r="BJ812" s="315"/>
      <c r="BK812" s="315"/>
      <c r="BL812" s="315"/>
      <c r="BM812" s="315"/>
      <c r="BN812" s="315"/>
      <c r="BO812" s="315"/>
      <c r="BP812" s="315"/>
      <c r="BQ812" s="315"/>
      <c r="BR812" s="315"/>
      <c r="BS812" s="315"/>
      <c r="BT812" s="315"/>
      <c r="BU812" s="315"/>
      <c r="BV812" s="315"/>
      <c r="BW812" s="315"/>
      <c r="BX812" s="315"/>
      <c r="BY812" s="315"/>
      <c r="BZ812" s="315"/>
      <c r="CA812" s="24"/>
      <c r="CB812" s="24"/>
      <c r="CC812" s="1"/>
    </row>
    <row r="813" spans="2:81" ht="15" customHeight="1">
      <c r="B813" s="305"/>
      <c r="C813" s="24"/>
      <c r="D813" s="24"/>
      <c r="E813" s="24"/>
      <c r="F813" s="24"/>
      <c r="G813" s="24"/>
      <c r="H813" s="24"/>
      <c r="I813" s="24"/>
      <c r="J813" s="24"/>
      <c r="K813" s="24"/>
      <c r="L813" s="24"/>
      <c r="M813" s="24"/>
      <c r="N813" s="24"/>
      <c r="O813" s="259" t="s">
        <v>930</v>
      </c>
      <c r="P813" s="259"/>
      <c r="Q813" s="259"/>
      <c r="R813" s="259"/>
      <c r="S813" s="259"/>
      <c r="T813" s="315"/>
      <c r="U813" s="315"/>
      <c r="V813" s="315"/>
      <c r="W813" s="315"/>
      <c r="X813" s="315"/>
      <c r="Y813" s="315"/>
      <c r="Z813" s="315"/>
      <c r="AA813" s="315"/>
      <c r="AB813" s="315"/>
      <c r="AC813" s="315"/>
      <c r="AD813" s="315"/>
      <c r="AE813" s="315"/>
      <c r="AF813" s="315"/>
      <c r="AG813" s="315"/>
      <c r="AH813" s="315"/>
      <c r="AI813" s="315"/>
      <c r="AJ813" s="315"/>
      <c r="AK813" s="315"/>
      <c r="AL813" s="315"/>
      <c r="AM813" s="315"/>
      <c r="AN813" s="315"/>
      <c r="AO813" s="315"/>
      <c r="AP813" s="315"/>
      <c r="AQ813" s="315"/>
      <c r="AR813" s="315"/>
      <c r="AS813" s="315"/>
      <c r="AT813" s="315"/>
      <c r="AU813" s="315"/>
      <c r="AV813" s="315"/>
      <c r="AW813" s="315"/>
      <c r="AX813" s="315"/>
      <c r="AY813" s="315"/>
      <c r="AZ813" s="315"/>
      <c r="BA813" s="315"/>
      <c r="BB813" s="315"/>
      <c r="BC813" s="315"/>
      <c r="BD813" s="315"/>
      <c r="BE813" s="315"/>
      <c r="BF813" s="315"/>
      <c r="BG813" s="315"/>
      <c r="BH813" s="315"/>
      <c r="BI813" s="315"/>
      <c r="BJ813" s="315"/>
      <c r="BK813" s="315"/>
      <c r="BL813" s="315"/>
      <c r="BM813" s="315"/>
      <c r="BN813" s="315"/>
      <c r="BO813" s="315"/>
      <c r="BP813" s="315"/>
      <c r="BQ813" s="315"/>
      <c r="BR813" s="315"/>
      <c r="BS813" s="315"/>
      <c r="BT813" s="315"/>
      <c r="BU813" s="315"/>
      <c r="BV813" s="315"/>
      <c r="BW813" s="315"/>
      <c r="BX813" s="315"/>
      <c r="BY813" s="315"/>
      <c r="BZ813" s="315"/>
      <c r="CA813" s="24"/>
      <c r="CB813" s="24"/>
      <c r="CC813" s="1"/>
    </row>
    <row r="814" spans="2:81" ht="15" customHeight="1">
      <c r="B814" s="305"/>
      <c r="C814" s="24"/>
      <c r="D814" s="24"/>
      <c r="E814" s="24"/>
      <c r="F814" s="24"/>
      <c r="G814" s="24"/>
      <c r="H814" s="24"/>
      <c r="I814" s="24"/>
      <c r="J814" s="24"/>
      <c r="K814" s="24"/>
      <c r="L814" s="24"/>
      <c r="M814" s="24"/>
      <c r="N814" s="24"/>
      <c r="O814" s="259" t="s">
        <v>930</v>
      </c>
      <c r="P814" s="259"/>
      <c r="Q814" s="259"/>
      <c r="R814" s="259"/>
      <c r="S814" s="259"/>
      <c r="T814" s="315"/>
      <c r="U814" s="315"/>
      <c r="V814" s="315"/>
      <c r="W814" s="315"/>
      <c r="X814" s="315"/>
      <c r="Y814" s="315"/>
      <c r="Z814" s="315"/>
      <c r="AA814" s="315"/>
      <c r="AB814" s="315"/>
      <c r="AC814" s="315"/>
      <c r="AD814" s="315"/>
      <c r="AE814" s="315"/>
      <c r="AF814" s="315"/>
      <c r="AG814" s="315"/>
      <c r="AH814" s="315"/>
      <c r="AI814" s="315"/>
      <c r="AJ814" s="315"/>
      <c r="AK814" s="315"/>
      <c r="AL814" s="315"/>
      <c r="AM814" s="315"/>
      <c r="AN814" s="315"/>
      <c r="AO814" s="315"/>
      <c r="AP814" s="315"/>
      <c r="AQ814" s="315"/>
      <c r="AR814" s="315"/>
      <c r="AS814" s="315"/>
      <c r="AT814" s="315"/>
      <c r="AU814" s="315"/>
      <c r="AV814" s="315"/>
      <c r="AW814" s="315"/>
      <c r="AX814" s="315"/>
      <c r="AY814" s="315"/>
      <c r="AZ814" s="315"/>
      <c r="BA814" s="315"/>
      <c r="BB814" s="315"/>
      <c r="BC814" s="315"/>
      <c r="BD814" s="315"/>
      <c r="BE814" s="315"/>
      <c r="BF814" s="315"/>
      <c r="BG814" s="315"/>
      <c r="BH814" s="315"/>
      <c r="BI814" s="315"/>
      <c r="BJ814" s="315"/>
      <c r="BK814" s="315"/>
      <c r="BL814" s="315"/>
      <c r="BM814" s="315"/>
      <c r="BN814" s="315"/>
      <c r="BO814" s="315"/>
      <c r="BP814" s="315"/>
      <c r="BQ814" s="315"/>
      <c r="BR814" s="315"/>
      <c r="BS814" s="315"/>
      <c r="BT814" s="315"/>
      <c r="BU814" s="315"/>
      <c r="BV814" s="315"/>
      <c r="BW814" s="315"/>
      <c r="BX814" s="315"/>
      <c r="BY814" s="315"/>
      <c r="BZ814" s="315"/>
      <c r="CA814" s="24"/>
      <c r="CB814" s="24"/>
      <c r="CC814" s="1"/>
    </row>
    <row r="815" spans="2:81" ht="15" customHeight="1">
      <c r="B815" s="305"/>
      <c r="C815" s="24"/>
      <c r="D815" s="24"/>
      <c r="E815" s="24"/>
      <c r="F815" s="24"/>
      <c r="G815" s="24"/>
      <c r="H815" s="24"/>
      <c r="I815" s="24"/>
      <c r="J815" s="24"/>
      <c r="K815" s="24"/>
      <c r="L815" s="24"/>
      <c r="M815" s="24"/>
      <c r="N815" s="24"/>
      <c r="O815" s="259" t="s">
        <v>930</v>
      </c>
      <c r="P815" s="259"/>
      <c r="Q815" s="259"/>
      <c r="R815" s="259"/>
      <c r="S815" s="259"/>
      <c r="T815" s="315"/>
      <c r="U815" s="315"/>
      <c r="V815" s="315"/>
      <c r="W815" s="315"/>
      <c r="X815" s="315"/>
      <c r="Y815" s="315"/>
      <c r="Z815" s="315"/>
      <c r="AA815" s="315"/>
      <c r="AB815" s="315"/>
      <c r="AC815" s="315"/>
      <c r="AD815" s="315"/>
      <c r="AE815" s="315"/>
      <c r="AF815" s="315"/>
      <c r="AG815" s="315"/>
      <c r="AH815" s="315"/>
      <c r="AI815" s="315"/>
      <c r="AJ815" s="315"/>
      <c r="AK815" s="315"/>
      <c r="AL815" s="315"/>
      <c r="AM815" s="315"/>
      <c r="AN815" s="315"/>
      <c r="AO815" s="315"/>
      <c r="AP815" s="315"/>
      <c r="AQ815" s="315"/>
      <c r="AR815" s="315"/>
      <c r="AS815" s="315"/>
      <c r="AT815" s="315"/>
      <c r="AU815" s="315"/>
      <c r="AV815" s="315"/>
      <c r="AW815" s="315"/>
      <c r="AX815" s="315"/>
      <c r="AY815" s="315"/>
      <c r="AZ815" s="315"/>
      <c r="BA815" s="315"/>
      <c r="BB815" s="315"/>
      <c r="BC815" s="315"/>
      <c r="BD815" s="315"/>
      <c r="BE815" s="315"/>
      <c r="BF815" s="315"/>
      <c r="BG815" s="315"/>
      <c r="BH815" s="315"/>
      <c r="BI815" s="315"/>
      <c r="BJ815" s="315"/>
      <c r="BK815" s="315"/>
      <c r="BL815" s="315"/>
      <c r="BM815" s="315"/>
      <c r="BN815" s="315"/>
      <c r="BO815" s="315"/>
      <c r="BP815" s="315"/>
      <c r="BQ815" s="315"/>
      <c r="BR815" s="315"/>
      <c r="BS815" s="315"/>
      <c r="BT815" s="315"/>
      <c r="BU815" s="315"/>
      <c r="BV815" s="315"/>
      <c r="BW815" s="315"/>
      <c r="BX815" s="315"/>
      <c r="BY815" s="315"/>
      <c r="BZ815" s="315"/>
      <c r="CA815" s="24"/>
      <c r="CB815" s="24"/>
      <c r="CC815" s="1"/>
    </row>
    <row r="816" spans="2:81" ht="15" customHeight="1">
      <c r="B816" s="305"/>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305"/>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305"/>
      <c r="C818" s="24"/>
      <c r="D818" s="24" t="s">
        <v>156</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305"/>
      <c r="C819" s="24"/>
      <c r="D819" s="24"/>
      <c r="E819" s="24"/>
      <c r="F819" s="24"/>
      <c r="G819" s="267" t="s">
        <v>37</v>
      </c>
      <c r="H819" s="267"/>
      <c r="I819" s="24" t="s">
        <v>114</v>
      </c>
      <c r="J819" s="24"/>
      <c r="K819" s="24"/>
      <c r="L819" s="24"/>
      <c r="M819" s="24"/>
      <c r="N819" s="24"/>
      <c r="O819" s="267" t="s">
        <v>37</v>
      </c>
      <c r="P819" s="267"/>
      <c r="Q819" s="24" t="s">
        <v>115</v>
      </c>
      <c r="R819" s="24"/>
      <c r="S819" s="24"/>
      <c r="T819" s="24"/>
      <c r="U819" s="24"/>
      <c r="V819" s="24"/>
      <c r="W819" s="267" t="s">
        <v>37</v>
      </c>
      <c r="X819" s="267"/>
      <c r="Y819" s="24" t="s">
        <v>116</v>
      </c>
      <c r="Z819" s="24"/>
      <c r="AA819" s="24"/>
      <c r="AB819" s="24"/>
      <c r="AC819" s="24"/>
      <c r="AD819" s="24"/>
      <c r="AE819" s="267" t="s">
        <v>37</v>
      </c>
      <c r="AF819" s="267"/>
      <c r="AG819" s="24" t="s">
        <v>117</v>
      </c>
      <c r="AH819" s="24"/>
      <c r="AI819" s="24"/>
      <c r="AJ819" s="24"/>
      <c r="AK819" s="24"/>
      <c r="AL819" s="24"/>
      <c r="AM819" s="267" t="s">
        <v>37</v>
      </c>
      <c r="AN819" s="267"/>
      <c r="AO819" s="24" t="s">
        <v>118</v>
      </c>
      <c r="AP819" s="24"/>
      <c r="AQ819" s="24"/>
      <c r="AR819" s="24"/>
      <c r="AS819" s="24"/>
      <c r="AT819" s="24"/>
      <c r="AU819" s="24"/>
      <c r="AV819" s="24"/>
      <c r="AW819" s="24"/>
      <c r="AX819" s="267" t="s">
        <v>37</v>
      </c>
      <c r="AY819" s="267"/>
      <c r="AZ819" s="24" t="s">
        <v>119</v>
      </c>
      <c r="BA819" s="24"/>
      <c r="BB819" s="24"/>
      <c r="BC819" s="24"/>
      <c r="BD819" s="24"/>
      <c r="BE819" s="24"/>
      <c r="BF819" s="24"/>
      <c r="BG819" s="24"/>
      <c r="BH819" s="24"/>
      <c r="BI819" s="24"/>
      <c r="BJ819" s="24"/>
      <c r="BK819" s="24"/>
      <c r="BL819" s="267" t="s">
        <v>37</v>
      </c>
      <c r="BM819" s="267"/>
      <c r="BN819" s="24" t="s">
        <v>120</v>
      </c>
      <c r="BO819" s="24"/>
      <c r="BP819" s="24"/>
      <c r="BQ819" s="24"/>
      <c r="BR819" s="24"/>
      <c r="BS819" s="24"/>
      <c r="BT819" s="24"/>
      <c r="BU819" s="24"/>
      <c r="BV819" s="24"/>
      <c r="BW819" s="24"/>
      <c r="BX819" s="24"/>
      <c r="BY819" s="24"/>
      <c r="BZ819" s="24"/>
      <c r="CA819" s="24"/>
      <c r="CB819" s="24"/>
      <c r="CC819" s="1"/>
    </row>
    <row r="820" spans="2:81" ht="15" customHeight="1">
      <c r="B820" s="305"/>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305"/>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305"/>
      <c r="C822" s="24"/>
      <c r="D822" s="24" t="s">
        <v>157</v>
      </c>
      <c r="E822" s="24"/>
      <c r="F822" s="24"/>
      <c r="G822" s="24"/>
      <c r="H822" s="24"/>
      <c r="I822" s="24"/>
      <c r="J822" s="24"/>
      <c r="K822" s="24"/>
      <c r="L822" s="24"/>
      <c r="M822" s="24"/>
      <c r="N822" s="24"/>
      <c r="O822" s="24"/>
      <c r="P822" s="24"/>
      <c r="Q822" s="24"/>
      <c r="R822" s="24"/>
      <c r="S822" s="262" t="s">
        <v>931</v>
      </c>
      <c r="T822" s="262"/>
      <c r="U822" s="262"/>
      <c r="V822" s="262"/>
      <c r="W822" s="262"/>
      <c r="X822" s="262"/>
      <c r="Y822" s="262"/>
      <c r="Z822" s="262"/>
      <c r="AA822" s="262"/>
      <c r="AB822" s="262"/>
      <c r="AC822" s="262"/>
      <c r="AD822" s="262"/>
      <c r="AE822" s="262"/>
      <c r="AF822" s="262"/>
      <c r="AG822" s="262"/>
      <c r="AH822" s="262"/>
      <c r="AI822" s="262"/>
      <c r="AJ822" s="262"/>
      <c r="AK822" s="262"/>
      <c r="AL822" s="262"/>
      <c r="AM822" s="262"/>
      <c r="AN822" s="262"/>
      <c r="AO822" s="262"/>
      <c r="AP822" s="262"/>
      <c r="AQ822" s="24"/>
      <c r="AR822" s="24" t="s">
        <v>738</v>
      </c>
      <c r="AS822" s="24"/>
      <c r="AT822" s="24"/>
      <c r="AU822" s="24"/>
      <c r="AV822" s="262"/>
      <c r="AW822" s="262"/>
      <c r="AX822" s="262"/>
      <c r="AY822" s="262"/>
      <c r="AZ822" s="262"/>
      <c r="BA822" s="262"/>
      <c r="BB822" s="262"/>
      <c r="BC822" s="262"/>
      <c r="BD822" s="262"/>
      <c r="BE822" s="262"/>
      <c r="BF822" s="262"/>
      <c r="BG822" s="262"/>
      <c r="BH822" s="262"/>
      <c r="BI822" s="262"/>
      <c r="BJ822" s="262"/>
      <c r="BK822" s="262"/>
      <c r="BL822" s="262"/>
      <c r="BM822" s="262"/>
      <c r="BN822" s="262"/>
      <c r="BO822" s="262"/>
      <c r="BP822" s="262"/>
      <c r="BQ822" s="262"/>
      <c r="BR822" s="24"/>
      <c r="BS822" s="24"/>
      <c r="BT822" s="24"/>
      <c r="BU822" s="24"/>
      <c r="BV822" s="24"/>
      <c r="BW822" s="24"/>
      <c r="BX822" s="24"/>
      <c r="BY822" s="24"/>
      <c r="BZ822" s="24"/>
      <c r="CA822" s="24"/>
      <c r="CB822" s="24"/>
      <c r="CC822" s="1"/>
    </row>
    <row r="823" spans="2:81" ht="15" customHeight="1">
      <c r="B823" s="305"/>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305"/>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305"/>
      <c r="C825" s="24"/>
      <c r="D825" s="24" t="s">
        <v>631</v>
      </c>
      <c r="E825" s="24"/>
      <c r="F825" s="24"/>
      <c r="G825" s="24"/>
      <c r="H825" s="24"/>
      <c r="I825" s="24"/>
      <c r="J825" s="24"/>
      <c r="K825" s="24"/>
      <c r="L825" s="24"/>
      <c r="M825" s="24"/>
      <c r="N825" s="24"/>
      <c r="O825" s="24"/>
      <c r="P825" s="24"/>
      <c r="Q825" s="24"/>
      <c r="R825" s="24"/>
      <c r="S825" s="314"/>
      <c r="T825" s="314"/>
      <c r="U825" s="314"/>
      <c r="V825" s="314"/>
      <c r="W825" s="314"/>
      <c r="X825" s="314"/>
      <c r="Y825" s="314"/>
      <c r="Z825" s="314"/>
      <c r="AA825" s="314"/>
      <c r="AB825" s="314"/>
      <c r="AC825" s="314"/>
      <c r="AD825" s="314"/>
      <c r="AE825" s="314"/>
      <c r="AF825" s="314"/>
      <c r="AG825" s="314"/>
      <c r="AH825" s="314"/>
      <c r="AI825" s="314"/>
      <c r="AJ825" s="314"/>
      <c r="AK825" s="31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305"/>
      <c r="C826" s="50"/>
      <c r="D826" s="50"/>
      <c r="E826" s="50"/>
      <c r="F826" s="50"/>
      <c r="G826" s="309" t="s">
        <v>37</v>
      </c>
      <c r="H826" s="309"/>
      <c r="I826" s="33" t="s">
        <v>773</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1155</v>
      </c>
    </row>
    <row r="827" spans="2:81" ht="15" customHeight="1">
      <c r="B827" s="305"/>
      <c r="C827" s="50"/>
      <c r="D827" s="50"/>
      <c r="E827" s="50"/>
      <c r="F827" s="50"/>
      <c r="G827" s="309" t="s">
        <v>37</v>
      </c>
      <c r="H827" s="309"/>
      <c r="I827" s="33" t="s">
        <v>774</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1154</v>
      </c>
    </row>
    <row r="828" spans="2:81" ht="15" customHeight="1">
      <c r="B828" s="305"/>
      <c r="C828" s="50"/>
      <c r="D828" s="50"/>
      <c r="E828" s="50"/>
      <c r="F828" s="50"/>
      <c r="G828" s="309" t="s">
        <v>37</v>
      </c>
      <c r="H828" s="309"/>
      <c r="I828" s="33" t="s">
        <v>775</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1153</v>
      </c>
    </row>
    <row r="829" spans="2:81" ht="15" customHeight="1">
      <c r="B829" s="305"/>
      <c r="C829" s="50"/>
      <c r="D829" s="50"/>
      <c r="E829" s="50"/>
      <c r="F829" s="50"/>
      <c r="G829" s="309" t="s">
        <v>37</v>
      </c>
      <c r="H829" s="309"/>
      <c r="I829" s="33" t="s">
        <v>341</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8" t="s">
        <v>1156</v>
      </c>
    </row>
    <row r="830" spans="2:81" ht="15" customHeight="1">
      <c r="B830" s="305"/>
      <c r="C830" s="50"/>
      <c r="D830" s="50"/>
      <c r="E830" s="50"/>
      <c r="F830" s="50"/>
      <c r="G830" s="309" t="s">
        <v>37</v>
      </c>
      <c r="H830" s="309"/>
      <c r="I830" s="33" t="s">
        <v>632</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8" t="s">
        <v>1157</v>
      </c>
    </row>
    <row r="831" spans="2:81" ht="15" customHeight="1">
      <c r="B831" s="305"/>
      <c r="C831" s="50"/>
      <c r="D831" s="50"/>
      <c r="E831" s="50"/>
      <c r="F831" s="50"/>
      <c r="G831" s="309" t="s">
        <v>37</v>
      </c>
      <c r="H831" s="309"/>
      <c r="I831" s="33" t="s">
        <v>633</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8" t="s">
        <v>1158</v>
      </c>
    </row>
    <row r="832" spans="2:81" ht="15" customHeight="1">
      <c r="B832" s="305"/>
      <c r="C832" s="50"/>
      <c r="D832" s="50"/>
      <c r="E832" s="50"/>
      <c r="F832" s="50"/>
      <c r="G832" s="309" t="s">
        <v>37</v>
      </c>
      <c r="H832" s="309"/>
      <c r="I832" s="33" t="s">
        <v>340</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8"/>
    </row>
    <row r="833" spans="2:81" ht="15" customHeight="1">
      <c r="B833" s="305"/>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305"/>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305"/>
      <c r="C835" s="24"/>
      <c r="D835" s="24" t="s">
        <v>634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305"/>
      <c r="C836" s="50"/>
      <c r="D836" s="50"/>
      <c r="E836" s="50"/>
      <c r="F836" s="50"/>
      <c r="G836" s="309" t="s">
        <v>37</v>
      </c>
      <c r="H836" s="309"/>
      <c r="I836" s="33" t="s">
        <v>635</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8" t="s">
        <v>1160</v>
      </c>
    </row>
    <row r="837" spans="2:81" ht="15" customHeight="1">
      <c r="B837" s="305"/>
      <c r="C837" s="50"/>
      <c r="D837" s="50"/>
      <c r="E837" s="50"/>
      <c r="F837" s="50"/>
      <c r="G837" s="309" t="s">
        <v>37</v>
      </c>
      <c r="H837" s="309"/>
      <c r="I837" s="33" t="s">
        <v>636</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8" t="s">
        <v>1159</v>
      </c>
    </row>
    <row r="838" spans="2:81" ht="15" customHeight="1">
      <c r="B838" s="305"/>
      <c r="C838" s="50"/>
      <c r="D838" s="50"/>
      <c r="E838" s="50"/>
      <c r="F838" s="50"/>
      <c r="G838" s="309" t="s">
        <v>37</v>
      </c>
      <c r="H838" s="309"/>
      <c r="I838" s="33" t="s">
        <v>776</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8" t="s">
        <v>1161</v>
      </c>
    </row>
    <row r="839" spans="2:81" ht="15" customHeight="1">
      <c r="B839" s="305"/>
      <c r="C839" s="50"/>
      <c r="D839" s="50"/>
      <c r="E839" s="50"/>
      <c r="F839" s="50"/>
      <c r="G839" s="309" t="s">
        <v>37</v>
      </c>
      <c r="H839" s="309"/>
      <c r="I839" s="33" t="s">
        <v>637</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8" t="s">
        <v>1162</v>
      </c>
    </row>
    <row r="840" spans="2:81" ht="15" customHeight="1">
      <c r="B840" s="305"/>
      <c r="C840" s="50"/>
      <c r="D840" s="50"/>
      <c r="E840" s="50"/>
      <c r="F840" s="50"/>
      <c r="G840" s="309" t="s">
        <v>37</v>
      </c>
      <c r="H840" s="309"/>
      <c r="I840" s="33" t="s">
        <v>340</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1164</v>
      </c>
    </row>
    <row r="841" spans="2:81" ht="15" customHeight="1">
      <c r="B841" s="305"/>
      <c r="C841" s="50"/>
      <c r="D841" s="50"/>
      <c r="E841" s="50"/>
      <c r="F841" s="50"/>
      <c r="G841" s="309" t="s">
        <v>37</v>
      </c>
      <c r="H841" s="309"/>
      <c r="I841" s="33" t="s">
        <v>638</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1163</v>
      </c>
    </row>
    <row r="842" spans="2:81" ht="15" customHeight="1">
      <c r="B842" s="305"/>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305"/>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305"/>
      <c r="C844" s="24"/>
      <c r="D844" s="24" t="s">
        <v>639</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305"/>
      <c r="C845" s="50"/>
      <c r="D845" s="50"/>
      <c r="E845" s="50"/>
      <c r="F845" s="50"/>
      <c r="G845" s="309" t="s">
        <v>37</v>
      </c>
      <c r="H845" s="309"/>
      <c r="I845" s="33" t="s">
        <v>342</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8"/>
    </row>
    <row r="846" spans="2:81" ht="15" customHeight="1">
      <c r="B846" s="305"/>
      <c r="C846" s="50"/>
      <c r="D846" s="50"/>
      <c r="E846" s="50"/>
      <c r="F846" s="50"/>
      <c r="G846" s="309" t="s">
        <v>37</v>
      </c>
      <c r="H846" s="309"/>
      <c r="I846" s="33" t="s">
        <v>343</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8"/>
    </row>
    <row r="847" spans="2:81" ht="15" customHeight="1">
      <c r="B847" s="305"/>
      <c r="C847" s="50"/>
      <c r="D847" s="50"/>
      <c r="E847" s="50"/>
      <c r="F847" s="50"/>
      <c r="G847" s="309" t="s">
        <v>37</v>
      </c>
      <c r="H847" s="309"/>
      <c r="I847" s="33" t="s">
        <v>344</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8"/>
    </row>
    <row r="848" spans="2:81" ht="15" customHeight="1">
      <c r="B848" s="305"/>
      <c r="C848" s="50"/>
      <c r="D848" s="50"/>
      <c r="E848" s="50"/>
      <c r="F848" s="50"/>
      <c r="G848" s="309" t="s">
        <v>37</v>
      </c>
      <c r="H848" s="309"/>
      <c r="I848" s="33" t="s">
        <v>640</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8"/>
    </row>
    <row r="849" spans="2:81" ht="15" customHeight="1">
      <c r="B849" s="305"/>
      <c r="C849" s="50"/>
      <c r="D849" s="50"/>
      <c r="E849" s="50"/>
      <c r="F849" s="50"/>
      <c r="G849" s="309" t="s">
        <v>37</v>
      </c>
      <c r="H849" s="309"/>
      <c r="I849" s="33" t="s">
        <v>641</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8"/>
    </row>
    <row r="850" spans="2:81" ht="15" customHeight="1">
      <c r="B850" s="305"/>
      <c r="C850" s="50"/>
      <c r="D850" s="50"/>
      <c r="E850" s="50"/>
      <c r="F850" s="50"/>
      <c r="G850" s="309" t="s">
        <v>37</v>
      </c>
      <c r="H850" s="309"/>
      <c r="I850" s="33" t="s">
        <v>642</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8" t="s">
        <v>1020</v>
      </c>
    </row>
    <row r="851" spans="2:81" ht="15" customHeight="1">
      <c r="B851" s="30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8"/>
    </row>
    <row r="852" spans="2:81" ht="15" customHeight="1">
      <c r="B852" s="305"/>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305"/>
      <c r="C853" s="24"/>
      <c r="D853" s="24" t="s">
        <v>643</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1143</v>
      </c>
    </row>
    <row r="854" spans="2:81" ht="15" customHeight="1">
      <c r="B854" s="199"/>
      <c r="C854" s="24"/>
      <c r="D854" s="24"/>
      <c r="E854" s="24"/>
      <c r="F854" s="24" t="s">
        <v>158</v>
      </c>
      <c r="G854" s="24"/>
      <c r="H854" s="24"/>
      <c r="I854" s="24"/>
      <c r="J854" s="24"/>
      <c r="K854" s="24"/>
      <c r="L854" s="24"/>
      <c r="M854" s="24"/>
      <c r="N854" s="24"/>
      <c r="O854" s="24"/>
      <c r="P854" s="24"/>
      <c r="Q854" s="24"/>
      <c r="R854" s="24"/>
      <c r="S854" s="24"/>
      <c r="T854" s="24"/>
      <c r="U854" s="24"/>
      <c r="V854" s="24"/>
      <c r="W854" s="24"/>
      <c r="X854" s="24"/>
      <c r="Y854" s="24"/>
      <c r="Z854" s="24"/>
      <c r="AA854" s="24"/>
      <c r="AB854" s="313"/>
      <c r="AC854" s="313"/>
      <c r="AD854" s="313"/>
      <c r="AE854" s="313"/>
      <c r="AF854" s="313"/>
      <c r="AG854" s="313"/>
      <c r="AH854" s="313"/>
      <c r="AI854" s="313"/>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9"/>
      <c r="C855" s="24"/>
      <c r="D855" s="24"/>
      <c r="E855" s="24"/>
      <c r="F855" s="24" t="s">
        <v>159</v>
      </c>
      <c r="G855" s="24"/>
      <c r="H855" s="24"/>
      <c r="I855" s="24"/>
      <c r="J855" s="24"/>
      <c r="K855" s="24"/>
      <c r="L855" s="24"/>
      <c r="M855" s="24"/>
      <c r="N855" s="24"/>
      <c r="O855" s="24"/>
      <c r="P855" s="24"/>
      <c r="Q855" s="24"/>
      <c r="R855" s="24"/>
      <c r="S855" s="24"/>
      <c r="T855" s="24"/>
      <c r="U855" s="24"/>
      <c r="V855" s="24"/>
      <c r="W855" s="24"/>
      <c r="X855" s="24"/>
      <c r="Y855" s="24"/>
      <c r="Z855" s="24"/>
      <c r="AA855" s="24"/>
      <c r="AB855" s="313"/>
      <c r="AC855" s="313"/>
      <c r="AD855" s="313"/>
      <c r="AE855" s="313"/>
      <c r="AF855" s="313"/>
      <c r="AG855" s="313"/>
      <c r="AH855" s="313"/>
      <c r="AI855" s="313"/>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5" t="s">
        <v>1018</v>
      </c>
      <c r="C856" s="24"/>
      <c r="D856" s="24"/>
      <c r="E856" s="24"/>
      <c r="F856" s="24" t="s">
        <v>160</v>
      </c>
      <c r="G856" s="24"/>
      <c r="H856" s="24"/>
      <c r="I856" s="24"/>
      <c r="J856" s="24"/>
      <c r="K856" s="24"/>
      <c r="L856" s="24"/>
      <c r="M856" s="24"/>
      <c r="N856" s="24"/>
      <c r="O856" s="24"/>
      <c r="P856" s="24"/>
      <c r="Q856" s="24"/>
      <c r="R856" s="24"/>
      <c r="S856" s="24"/>
      <c r="T856" s="24"/>
      <c r="U856" s="24"/>
      <c r="V856" s="24"/>
      <c r="W856" s="24"/>
      <c r="X856" s="24"/>
      <c r="Y856" s="24"/>
      <c r="Z856" s="24"/>
      <c r="AA856" s="24"/>
      <c r="AB856" s="313"/>
      <c r="AC856" s="313"/>
      <c r="AD856" s="313"/>
      <c r="AE856" s="313"/>
      <c r="AF856" s="313"/>
      <c r="AG856" s="313"/>
      <c r="AH856" s="313"/>
      <c r="AI856" s="313"/>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4" t="s">
        <v>1018</v>
      </c>
    </row>
    <row r="857" spans="2:81" ht="15" customHeight="1" thickBot="1">
      <c r="B857" s="196" t="s">
        <v>1015</v>
      </c>
      <c r="C857" s="24"/>
      <c r="D857" s="24"/>
      <c r="E857" s="24"/>
      <c r="F857" s="24" t="s">
        <v>161</v>
      </c>
      <c r="G857" s="24"/>
      <c r="H857" s="24"/>
      <c r="I857" s="24"/>
      <c r="J857" s="24"/>
      <c r="K857" s="24"/>
      <c r="L857" s="24"/>
      <c r="M857" s="24"/>
      <c r="N857" s="24"/>
      <c r="O857" s="24"/>
      <c r="P857" s="24"/>
      <c r="Q857" s="24"/>
      <c r="R857" s="24"/>
      <c r="S857" s="24"/>
      <c r="T857" s="24"/>
      <c r="U857" s="24"/>
      <c r="V857" s="24"/>
      <c r="W857" s="24"/>
      <c r="X857" s="24"/>
      <c r="Y857" s="24"/>
      <c r="Z857" s="24"/>
      <c r="AA857" s="24"/>
      <c r="AB857" s="313"/>
      <c r="AC857" s="313"/>
      <c r="AD857" s="313"/>
      <c r="AE857" s="313"/>
      <c r="AF857" s="313"/>
      <c r="AG857" s="313"/>
      <c r="AH857" s="313"/>
      <c r="AI857" s="313"/>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6" t="s">
        <v>1015</v>
      </c>
    </row>
    <row r="858" spans="2:81" ht="15" customHeight="1">
      <c r="B858" s="197" t="s">
        <v>1016</v>
      </c>
      <c r="C858" s="76"/>
      <c r="D858" s="76" t="s">
        <v>644</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7" t="s">
        <v>1016</v>
      </c>
    </row>
    <row r="859" spans="2:81" ht="15" customHeight="1">
      <c r="B859" s="305" t="s">
        <v>1066</v>
      </c>
      <c r="C859" s="24"/>
      <c r="D859" s="24"/>
      <c r="E859" s="24"/>
      <c r="F859" s="24" t="s">
        <v>133</v>
      </c>
      <c r="G859" s="24"/>
      <c r="H859" s="24"/>
      <c r="I859" s="24"/>
      <c r="J859" s="24"/>
      <c r="K859" s="24"/>
      <c r="L859" s="24"/>
      <c r="M859" s="24"/>
      <c r="N859" s="24"/>
      <c r="O859" s="24"/>
      <c r="P859" s="24"/>
      <c r="Q859" s="24"/>
      <c r="R859" s="24"/>
      <c r="S859" s="24"/>
      <c r="T859" s="24"/>
      <c r="U859" s="24"/>
      <c r="V859" s="24"/>
      <c r="W859" s="24"/>
      <c r="X859" s="24"/>
      <c r="Y859" s="24"/>
      <c r="Z859" s="24"/>
      <c r="AA859" s="24"/>
      <c r="AB859" s="273"/>
      <c r="AC859" s="273"/>
      <c r="AD859" s="273"/>
      <c r="AE859" s="273"/>
      <c r="AF859" s="273"/>
      <c r="AG859" s="273"/>
      <c r="AH859" s="273"/>
      <c r="AI859" s="273"/>
      <c r="AJ859" s="273"/>
      <c r="AK859" s="273"/>
      <c r="AL859" s="273"/>
      <c r="AM859" s="273"/>
      <c r="AN859" s="273"/>
      <c r="AO859" s="273"/>
      <c r="AP859" s="273"/>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5"/>
    </row>
    <row r="860" spans="2:81" ht="15" customHeight="1">
      <c r="B860" s="305"/>
      <c r="C860" s="24"/>
      <c r="D860" s="24"/>
      <c r="E860" s="24"/>
      <c r="F860" s="24" t="s">
        <v>162</v>
      </c>
      <c r="G860" s="24"/>
      <c r="H860" s="24"/>
      <c r="I860" s="24"/>
      <c r="J860" s="24"/>
      <c r="K860" s="24"/>
      <c r="L860" s="24"/>
      <c r="M860" s="24"/>
      <c r="N860" s="24"/>
      <c r="O860" s="24"/>
      <c r="P860" s="24"/>
      <c r="Q860" s="24"/>
      <c r="R860" s="24"/>
      <c r="S860" s="24"/>
      <c r="T860" s="24"/>
      <c r="U860" s="24"/>
      <c r="V860" s="24"/>
      <c r="W860" s="24"/>
      <c r="X860" s="24"/>
      <c r="Y860" s="24"/>
      <c r="Z860" s="24"/>
      <c r="AA860" s="24"/>
      <c r="AB860" s="273"/>
      <c r="AC860" s="273"/>
      <c r="AD860" s="273"/>
      <c r="AE860" s="273"/>
      <c r="AF860" s="273"/>
      <c r="AG860" s="273"/>
      <c r="AH860" s="273"/>
      <c r="AI860" s="273"/>
      <c r="AJ860" s="273"/>
      <c r="AK860" s="273"/>
      <c r="AL860" s="273"/>
      <c r="AM860" s="273"/>
      <c r="AN860" s="273"/>
      <c r="AO860" s="273"/>
      <c r="AP860" s="273"/>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1017</v>
      </c>
    </row>
    <row r="861" spans="2:81" ht="15" customHeight="1">
      <c r="B861" s="305"/>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305"/>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305"/>
      <c r="C863" s="24"/>
      <c r="D863" s="24" t="s">
        <v>645</v>
      </c>
      <c r="E863" s="24"/>
      <c r="F863" s="24"/>
      <c r="G863" s="24"/>
      <c r="H863" s="24"/>
      <c r="I863" s="24"/>
      <c r="J863" s="24"/>
      <c r="K863" s="24"/>
      <c r="L863" s="24"/>
      <c r="M863" s="24"/>
      <c r="N863" s="24"/>
      <c r="O863" s="24"/>
      <c r="P863" s="24"/>
      <c r="Q863" s="24"/>
      <c r="R863" s="24"/>
      <c r="S863" s="24"/>
      <c r="T863" s="24"/>
      <c r="U863" s="24"/>
      <c r="V863" s="311"/>
      <c r="W863" s="311"/>
      <c r="X863" s="311"/>
      <c r="Y863" s="311"/>
      <c r="Z863" s="311"/>
      <c r="AA863" s="311"/>
      <c r="AB863" s="311"/>
      <c r="AC863" s="311"/>
      <c r="AD863" s="311"/>
      <c r="AE863" s="311"/>
      <c r="AF863" s="311"/>
      <c r="AG863" s="311"/>
      <c r="AH863" s="311"/>
      <c r="AI863" s="311"/>
      <c r="AJ863" s="311"/>
      <c r="AK863" s="311"/>
      <c r="AL863" s="311"/>
      <c r="AM863" s="311"/>
      <c r="AN863" s="311"/>
      <c r="AO863" s="311"/>
      <c r="AP863" s="311"/>
      <c r="AQ863" s="311"/>
      <c r="AR863" s="311"/>
      <c r="AS863" s="311"/>
      <c r="AT863" s="311"/>
      <c r="AU863" s="311"/>
      <c r="AV863" s="311"/>
      <c r="AW863" s="311"/>
      <c r="AX863" s="311"/>
      <c r="AY863" s="311"/>
      <c r="AZ863" s="311"/>
      <c r="BA863" s="311"/>
      <c r="BB863" s="311"/>
      <c r="BC863" s="311"/>
      <c r="BD863" s="311"/>
      <c r="BE863" s="311"/>
      <c r="BF863" s="311"/>
      <c r="BG863" s="311"/>
      <c r="BH863" s="311"/>
      <c r="BI863" s="311"/>
      <c r="BJ863" s="311"/>
      <c r="BK863" s="311"/>
      <c r="BL863" s="311"/>
      <c r="BM863" s="311"/>
      <c r="BN863" s="311"/>
      <c r="BO863" s="311"/>
      <c r="BP863" s="311"/>
      <c r="BQ863" s="311"/>
      <c r="BR863" s="311"/>
      <c r="BS863" s="311"/>
      <c r="BT863" s="311"/>
      <c r="BU863" s="311"/>
      <c r="BV863" s="311"/>
      <c r="BW863" s="311"/>
      <c r="BX863" s="311"/>
      <c r="BY863" s="311"/>
      <c r="BZ863" s="311"/>
      <c r="CA863" s="311"/>
      <c r="CB863" s="311"/>
      <c r="CC863" s="1" t="s">
        <v>851</v>
      </c>
    </row>
    <row r="864" spans="2:81" ht="15" customHeight="1">
      <c r="B864" s="305"/>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305"/>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305"/>
      <c r="C866" s="24"/>
      <c r="D866" s="43" t="s">
        <v>646</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305"/>
      <c r="C867" s="24"/>
      <c r="D867" s="43"/>
      <c r="E867" s="43"/>
      <c r="F867" s="43" t="s">
        <v>163</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305"/>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309" t="s">
        <v>37</v>
      </c>
      <c r="BF868" s="309"/>
      <c r="BG868" s="43"/>
      <c r="BH868" s="43" t="s">
        <v>139</v>
      </c>
      <c r="BI868" s="43"/>
      <c r="BJ868" s="43"/>
      <c r="BK868" s="43"/>
      <c r="BL868" s="43"/>
      <c r="BM868" s="309" t="s">
        <v>37</v>
      </c>
      <c r="BN868" s="309"/>
      <c r="BO868" s="43"/>
      <c r="BP868" s="43" t="s">
        <v>140</v>
      </c>
      <c r="BQ868" s="43"/>
      <c r="BR868" s="43"/>
      <c r="BS868" s="43"/>
      <c r="BT868" s="43"/>
      <c r="BU868" s="44"/>
      <c r="BV868" s="44"/>
      <c r="BW868" s="44"/>
      <c r="BX868" s="44"/>
      <c r="BY868" s="44"/>
      <c r="BZ868" s="44"/>
      <c r="CA868" s="44"/>
      <c r="CB868" s="44"/>
      <c r="CC868" s="1" t="s">
        <v>817</v>
      </c>
    </row>
    <row r="869" spans="2:81" ht="15" customHeight="1">
      <c r="B869" s="305"/>
      <c r="C869" s="24"/>
      <c r="D869" s="43"/>
      <c r="E869" s="43"/>
      <c r="F869" s="43" t="s">
        <v>783</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305"/>
      <c r="C870" s="24"/>
      <c r="D870" s="43"/>
      <c r="E870" s="43"/>
      <c r="F870" s="43"/>
      <c r="G870" s="43"/>
      <c r="H870" s="43"/>
      <c r="I870" s="309" t="s">
        <v>37</v>
      </c>
      <c r="J870" s="309"/>
      <c r="K870" s="43" t="s">
        <v>787</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817</v>
      </c>
    </row>
    <row r="871" spans="2:81" ht="15" customHeight="1">
      <c r="B871" s="305"/>
      <c r="C871" s="24"/>
      <c r="D871" s="43"/>
      <c r="E871" s="43"/>
      <c r="F871" s="43"/>
      <c r="G871" s="43"/>
      <c r="H871" s="43"/>
      <c r="I871" s="113"/>
      <c r="J871" s="11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4"/>
      <c r="AT871" s="44"/>
      <c r="AU871" s="44"/>
      <c r="AV871" s="44"/>
      <c r="AW871" s="44"/>
      <c r="AX871" s="44"/>
      <c r="AY871" s="44"/>
      <c r="AZ871" s="44"/>
      <c r="BA871" s="44"/>
      <c r="BB871" s="44"/>
      <c r="BC871" s="44"/>
      <c r="BD871" s="44"/>
      <c r="BE871" s="27"/>
      <c r="BF871" s="27"/>
      <c r="BG871" s="27"/>
      <c r="BH871" s="27"/>
      <c r="BI871" s="27"/>
      <c r="BJ871" s="27"/>
      <c r="BK871" s="27"/>
      <c r="BL871" s="27"/>
      <c r="BM871" s="27"/>
      <c r="BN871" s="27"/>
      <c r="BO871" s="43"/>
      <c r="BP871" s="43"/>
      <c r="BQ871" s="43"/>
      <c r="BR871" s="43"/>
      <c r="BS871" s="43"/>
      <c r="BT871" s="43"/>
      <c r="BU871" s="44"/>
      <c r="BV871" s="44"/>
      <c r="BW871" s="44"/>
      <c r="BX871" s="44"/>
      <c r="BY871" s="44"/>
      <c r="BZ871" s="44"/>
      <c r="CA871" s="44"/>
      <c r="CB871" s="44"/>
      <c r="CC871" s="1"/>
    </row>
    <row r="872" spans="2:81" ht="15" customHeight="1">
      <c r="B872" s="305"/>
      <c r="C872" s="24"/>
      <c r="D872" s="43"/>
      <c r="E872" s="43"/>
      <c r="F872" s="43"/>
      <c r="G872" s="43"/>
      <c r="H872" s="43"/>
      <c r="I872" s="309" t="s">
        <v>37</v>
      </c>
      <c r="J872" s="309"/>
      <c r="K872" s="43" t="s">
        <v>788</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818</v>
      </c>
    </row>
    <row r="873" spans="2:81" ht="15" customHeight="1">
      <c r="B873" s="305"/>
      <c r="C873" s="24"/>
      <c r="D873" s="43"/>
      <c r="E873" s="43"/>
      <c r="F873" s="43"/>
      <c r="G873" s="43"/>
      <c r="H873" s="43"/>
      <c r="I873" s="43"/>
      <c r="J873" s="43"/>
      <c r="K873" s="43" t="s">
        <v>784</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305"/>
      <c r="C874" s="24"/>
      <c r="D874" s="43"/>
      <c r="E874" s="43"/>
      <c r="F874" s="43"/>
      <c r="G874" s="43"/>
      <c r="H874" s="43"/>
      <c r="I874" s="43"/>
      <c r="J874" s="43"/>
      <c r="K874" s="43" t="s">
        <v>785</v>
      </c>
      <c r="L874" s="43"/>
      <c r="M874" s="43"/>
      <c r="N874" s="43"/>
      <c r="O874" s="43"/>
      <c r="P874" s="43"/>
      <c r="Q874" s="43"/>
      <c r="R874" s="309"/>
      <c r="S874" s="309"/>
      <c r="T874" s="309"/>
      <c r="U874" s="309"/>
      <c r="V874" s="309"/>
      <c r="W874" s="309"/>
      <c r="X874" s="309"/>
      <c r="Y874" s="309"/>
      <c r="Z874" s="309"/>
      <c r="AA874" s="309"/>
      <c r="AB874" s="309"/>
      <c r="AC874" s="309"/>
      <c r="AD874" s="309"/>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819</v>
      </c>
    </row>
    <row r="875" spans="2:81" ht="15" customHeight="1">
      <c r="B875" s="305"/>
      <c r="C875" s="24"/>
      <c r="D875" s="43"/>
      <c r="E875" s="43"/>
      <c r="F875" s="43"/>
      <c r="G875" s="43"/>
      <c r="H875" s="43"/>
      <c r="I875" s="43"/>
      <c r="J875" s="43"/>
      <c r="K875" s="43" t="s">
        <v>786</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12"/>
      <c r="AI875" s="312"/>
      <c r="AJ875" s="312"/>
      <c r="AK875" s="312"/>
      <c r="AL875" s="312"/>
      <c r="AM875" s="312"/>
      <c r="AN875" s="312"/>
      <c r="AO875" s="312"/>
      <c r="AP875" s="312"/>
      <c r="AQ875" s="312"/>
      <c r="AR875" s="312"/>
      <c r="AS875" s="44"/>
      <c r="AT875" s="44" t="s">
        <v>22</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305"/>
      <c r="C876" s="2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112"/>
      <c r="AI876" s="112"/>
      <c r="AJ876" s="112"/>
      <c r="AK876" s="112"/>
      <c r="AL876" s="112"/>
      <c r="AM876" s="112"/>
      <c r="AN876" s="112"/>
      <c r="AO876" s="112"/>
      <c r="AP876" s="112"/>
      <c r="AQ876" s="112"/>
      <c r="AR876" s="112"/>
      <c r="AS876" s="44"/>
      <c r="AT876" s="44"/>
      <c r="AU876" s="44"/>
      <c r="AV876" s="44"/>
      <c r="AW876" s="44"/>
      <c r="AX876" s="44"/>
      <c r="AY876" s="44"/>
      <c r="AZ876" s="44"/>
      <c r="BA876" s="44"/>
      <c r="BB876" s="44"/>
      <c r="BC876" s="44"/>
      <c r="BD876" s="44"/>
      <c r="BE876" s="27"/>
      <c r="BF876" s="27"/>
      <c r="BG876" s="27"/>
      <c r="BH876" s="27"/>
      <c r="BI876" s="27"/>
      <c r="BJ876" s="27"/>
      <c r="BK876" s="27"/>
      <c r="BL876" s="27"/>
      <c r="BM876" s="27"/>
      <c r="BN876" s="27"/>
      <c r="BO876" s="43"/>
      <c r="BP876" s="43"/>
      <c r="BQ876" s="43"/>
      <c r="BR876" s="43"/>
      <c r="BS876" s="43"/>
      <c r="BT876" s="43"/>
      <c r="BU876" s="44"/>
      <c r="BV876" s="44"/>
      <c r="BW876" s="44"/>
      <c r="BX876" s="44"/>
      <c r="BY876" s="44"/>
      <c r="BZ876" s="44"/>
      <c r="CA876" s="44"/>
      <c r="CB876" s="44"/>
      <c r="CC876" s="7" t="s">
        <v>869</v>
      </c>
    </row>
    <row r="877" spans="2:81" ht="15" customHeight="1">
      <c r="B877" s="305"/>
      <c r="C877" s="24"/>
      <c r="D877" s="43"/>
      <c r="E877" s="43"/>
      <c r="F877" s="43" t="s">
        <v>789</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309" t="s">
        <v>37</v>
      </c>
      <c r="BF877" s="309"/>
      <c r="BG877" s="43"/>
      <c r="BH877" s="43" t="s">
        <v>139</v>
      </c>
      <c r="BI877" s="43"/>
      <c r="BJ877" s="43"/>
      <c r="BK877" s="43"/>
      <c r="BL877" s="43"/>
      <c r="BM877" s="309" t="s">
        <v>37</v>
      </c>
      <c r="BN877" s="309"/>
      <c r="BO877" s="43"/>
      <c r="BP877" s="43" t="s">
        <v>140</v>
      </c>
      <c r="BQ877" s="43"/>
      <c r="BR877" s="43"/>
      <c r="BS877" s="43"/>
      <c r="BT877" s="43"/>
      <c r="BU877" s="44"/>
      <c r="BV877" s="44"/>
      <c r="BW877" s="44"/>
      <c r="BX877" s="44"/>
      <c r="BY877" s="44"/>
      <c r="BZ877" s="44"/>
      <c r="CA877" s="44"/>
      <c r="CB877" s="44"/>
      <c r="CC877" s="7" t="s">
        <v>820</v>
      </c>
    </row>
    <row r="878" spans="2:81" ht="15" customHeight="1">
      <c r="B878" s="305"/>
      <c r="C878" s="24"/>
      <c r="D878" s="43"/>
      <c r="E878" s="43"/>
      <c r="F878" s="43" t="s">
        <v>790</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56</v>
      </c>
      <c r="AY878" s="43"/>
      <c r="AZ878" s="312"/>
      <c r="BA878" s="312"/>
      <c r="BB878" s="312"/>
      <c r="BC878" s="312"/>
      <c r="BD878" s="312"/>
      <c r="BE878" s="312"/>
      <c r="BF878" s="312"/>
      <c r="BG878" s="312"/>
      <c r="BH878" s="312"/>
      <c r="BI878" s="312"/>
      <c r="BJ878" s="312"/>
      <c r="BK878" s="43" t="s">
        <v>22</v>
      </c>
      <c r="BL878" s="44"/>
      <c r="BM878" s="44"/>
      <c r="BN878" s="44"/>
      <c r="BO878" s="44"/>
      <c r="BP878" s="44"/>
      <c r="BQ878" s="44"/>
      <c r="BR878" s="44"/>
      <c r="BS878" s="44"/>
      <c r="BT878" s="44"/>
      <c r="BU878" s="44"/>
      <c r="BV878" s="44"/>
      <c r="BW878" s="44"/>
      <c r="BX878" s="44"/>
      <c r="BY878" s="44"/>
      <c r="BZ878" s="44"/>
      <c r="CA878" s="44"/>
      <c r="CB878" s="44"/>
      <c r="CC878" s="1" t="s">
        <v>868</v>
      </c>
    </row>
    <row r="879" spans="2:81" ht="15" customHeight="1">
      <c r="B879" s="305"/>
      <c r="C879" s="24"/>
      <c r="D879" s="43"/>
      <c r="E879" s="43"/>
      <c r="F879" s="43" t="s">
        <v>791</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56</v>
      </c>
      <c r="AL879" s="43"/>
      <c r="AM879" s="312"/>
      <c r="AN879" s="312"/>
      <c r="AO879" s="312"/>
      <c r="AP879" s="312"/>
      <c r="AQ879" s="312"/>
      <c r="AR879" s="312"/>
      <c r="AS879" s="312"/>
      <c r="AT879" s="312"/>
      <c r="AU879" s="312"/>
      <c r="AV879" s="312"/>
      <c r="AW879" s="312"/>
      <c r="AX879" s="43" t="s">
        <v>22</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865</v>
      </c>
    </row>
    <row r="880" spans="2:81" ht="15" customHeight="1">
      <c r="B880" s="305"/>
      <c r="C880" s="24"/>
      <c r="D880" s="43"/>
      <c r="E880" s="43"/>
      <c r="F880" s="43" t="s">
        <v>792</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309" t="s">
        <v>37</v>
      </c>
      <c r="AE880" s="309"/>
      <c r="AF880" s="43"/>
      <c r="AG880" s="43" t="s">
        <v>164</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31"/>
    </row>
    <row r="881" spans="2:81" ht="15" customHeight="1">
      <c r="B881" s="305"/>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309" t="s">
        <v>37</v>
      </c>
      <c r="AE881" s="309"/>
      <c r="AF881" s="43"/>
      <c r="AG881" s="43" t="s">
        <v>165</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873</v>
      </c>
    </row>
    <row r="882" spans="2:81" ht="15" customHeight="1">
      <c r="B882" s="305"/>
      <c r="C882" s="24"/>
      <c r="D882" s="43"/>
      <c r="E882" s="43"/>
      <c r="F882" s="43" t="s">
        <v>793</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10"/>
      <c r="AE882" s="310"/>
      <c r="AF882" s="310"/>
      <c r="AG882" s="310"/>
      <c r="AH882" s="310"/>
      <c r="AI882" s="310"/>
      <c r="AJ882" s="310"/>
      <c r="AK882" s="310"/>
      <c r="AL882" s="310"/>
      <c r="AM882" s="310"/>
      <c r="AN882" s="310"/>
      <c r="AO882" s="310"/>
      <c r="AP882" s="310"/>
      <c r="AQ882" s="310"/>
      <c r="AR882" s="310"/>
      <c r="AS882" s="310"/>
      <c r="AT882" s="310"/>
      <c r="AU882" s="310"/>
      <c r="AV882" s="310"/>
      <c r="AW882" s="310"/>
      <c r="AX882" s="310"/>
      <c r="AY882" s="310"/>
      <c r="AZ882" s="310"/>
      <c r="BA882" s="310"/>
      <c r="BB882" s="310"/>
      <c r="BC882" s="310"/>
      <c r="BD882" s="310"/>
      <c r="BE882" s="310"/>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867</v>
      </c>
    </row>
    <row r="883" spans="2:81" ht="15" customHeight="1">
      <c r="B883" s="305"/>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305"/>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305"/>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305"/>
      <c r="C886" s="24"/>
      <c r="D886" s="24" t="s">
        <v>647</v>
      </c>
      <c r="E886" s="24"/>
      <c r="F886" s="24"/>
      <c r="G886" s="24"/>
      <c r="H886" s="24"/>
      <c r="I886" s="24"/>
      <c r="J886" s="24"/>
      <c r="K886" s="24"/>
      <c r="L886" s="24"/>
      <c r="M886" s="24"/>
      <c r="N886" s="24"/>
      <c r="O886" s="24"/>
      <c r="P886" s="24"/>
      <c r="Q886" s="24"/>
      <c r="R886" s="24"/>
      <c r="S886" s="24"/>
      <c r="T886" s="24"/>
      <c r="U886" s="24"/>
      <c r="V886" s="24"/>
      <c r="W886" s="24"/>
      <c r="X886" s="24" t="s">
        <v>122</v>
      </c>
      <c r="Y886" s="24"/>
      <c r="Z886" s="24"/>
      <c r="AA886" s="24"/>
      <c r="AB886" s="24"/>
      <c r="AC886" s="24"/>
      <c r="AD886" s="24"/>
      <c r="AE886" s="24"/>
      <c r="AF886" s="24"/>
      <c r="AG886" s="24"/>
      <c r="AH886" s="24"/>
      <c r="AI886" s="24"/>
      <c r="AJ886" s="24"/>
      <c r="AK886" s="24"/>
      <c r="AL886" s="24"/>
      <c r="AM886" s="24"/>
      <c r="AN886" s="24" t="s">
        <v>123</v>
      </c>
      <c r="AO886" s="24"/>
      <c r="AP886" s="24"/>
      <c r="AQ886" s="24"/>
      <c r="AR886" s="24"/>
      <c r="AS886" s="24"/>
      <c r="AT886" s="24"/>
      <c r="AU886" s="24"/>
      <c r="AV886" s="24"/>
      <c r="AW886" s="24"/>
      <c r="AX886" s="24"/>
      <c r="AY886" s="24"/>
      <c r="AZ886" s="24"/>
      <c r="BA886" s="24"/>
      <c r="BB886" s="24"/>
      <c r="BC886" s="24"/>
      <c r="BD886" s="24"/>
      <c r="BE886" s="24" t="s">
        <v>124</v>
      </c>
      <c r="BF886" s="24"/>
      <c r="BG886" s="24"/>
      <c r="BH886" s="24"/>
      <c r="BI886" s="24"/>
      <c r="BJ886" s="24"/>
      <c r="BK886" s="24"/>
      <c r="BL886" s="24"/>
      <c r="BM886" s="24"/>
      <c r="BN886" s="24"/>
      <c r="BO886" s="24"/>
      <c r="BP886" s="24"/>
      <c r="BQ886" s="24"/>
      <c r="BR886" s="24"/>
      <c r="BS886" s="24"/>
      <c r="BT886" s="24"/>
      <c r="BU886" s="24"/>
      <c r="BV886" s="24"/>
      <c r="BW886" s="24" t="s">
        <v>60</v>
      </c>
      <c r="BX886" s="24"/>
      <c r="BY886" s="24"/>
      <c r="BZ886" s="24"/>
      <c r="CA886" s="24"/>
      <c r="CB886" s="24"/>
      <c r="CC886" s="1"/>
    </row>
    <row r="887" spans="2:81" ht="15" customHeight="1">
      <c r="B887" s="305"/>
      <c r="C887" s="24"/>
      <c r="D887" s="24"/>
      <c r="E887" s="24"/>
      <c r="F887" s="260" t="s">
        <v>166</v>
      </c>
      <c r="G887" s="260"/>
      <c r="H887" s="260"/>
      <c r="I887" s="260"/>
      <c r="J887" s="260"/>
      <c r="K887" s="260"/>
      <c r="L887" s="260"/>
      <c r="M887" s="260"/>
      <c r="N887" s="24" t="s">
        <v>19</v>
      </c>
      <c r="O887" s="24"/>
      <c r="P887" s="306"/>
      <c r="Q887" s="306"/>
      <c r="R887" s="306"/>
      <c r="S887" s="306"/>
      <c r="T887" s="259" t="s">
        <v>167</v>
      </c>
      <c r="U887" s="259"/>
      <c r="V887" s="259"/>
      <c r="W887" s="24"/>
      <c r="X887" s="24" t="s">
        <v>19</v>
      </c>
      <c r="Y887" s="307"/>
      <c r="Z887" s="307"/>
      <c r="AA887" s="307"/>
      <c r="AB887" s="307"/>
      <c r="AC887" s="307"/>
      <c r="AD887" s="307"/>
      <c r="AE887" s="307"/>
      <c r="AF887" s="307"/>
      <c r="AG887" s="307"/>
      <c r="AH887" s="307"/>
      <c r="AI887" s="307"/>
      <c r="AJ887" s="307"/>
      <c r="AK887" s="307"/>
      <c r="AL887" s="307"/>
      <c r="AM887" s="307"/>
      <c r="AN887" s="24" t="s">
        <v>89</v>
      </c>
      <c r="AO887" s="24"/>
      <c r="AP887" s="307"/>
      <c r="AQ887" s="307"/>
      <c r="AR887" s="307"/>
      <c r="AS887" s="307"/>
      <c r="AT887" s="307"/>
      <c r="AU887" s="307"/>
      <c r="AV887" s="307"/>
      <c r="AW887" s="307"/>
      <c r="AX887" s="307"/>
      <c r="AY887" s="307"/>
      <c r="AZ887" s="307"/>
      <c r="BA887" s="307"/>
      <c r="BB887" s="307"/>
      <c r="BC887" s="307"/>
      <c r="BD887" s="307"/>
      <c r="BE887" s="24" t="s">
        <v>89</v>
      </c>
      <c r="BF887" s="24"/>
      <c r="BG887" s="308">
        <f>Y887+AP887</f>
        <v>0</v>
      </c>
      <c r="BH887" s="308"/>
      <c r="BI887" s="308"/>
      <c r="BJ887" s="308"/>
      <c r="BK887" s="308"/>
      <c r="BL887" s="308"/>
      <c r="BM887" s="308"/>
      <c r="BN887" s="308"/>
      <c r="BO887" s="308"/>
      <c r="BP887" s="308"/>
      <c r="BQ887" s="308"/>
      <c r="BR887" s="308"/>
      <c r="BS887" s="308"/>
      <c r="BT887" s="308"/>
      <c r="BU887" s="308"/>
      <c r="BV887" s="66"/>
      <c r="BW887" s="62" t="s">
        <v>60</v>
      </c>
      <c r="BX887" s="62"/>
      <c r="BY887" s="62"/>
      <c r="BZ887" s="62"/>
      <c r="CA887" s="62"/>
      <c r="CB887" s="24"/>
      <c r="CC887" s="1" t="s">
        <v>1144</v>
      </c>
    </row>
    <row r="888" spans="2:81" ht="15" customHeight="1">
      <c r="B888" s="305"/>
      <c r="C888" s="24"/>
      <c r="D888" s="24"/>
      <c r="E888" s="24"/>
      <c r="F888" s="24"/>
      <c r="G888" s="24"/>
      <c r="H888" s="24"/>
      <c r="I888" s="24"/>
      <c r="J888" s="24"/>
      <c r="K888" s="24"/>
      <c r="L888" s="24"/>
      <c r="M888" s="24"/>
      <c r="N888" s="24" t="s">
        <v>19</v>
      </c>
      <c r="O888" s="24"/>
      <c r="P888" s="306"/>
      <c r="Q888" s="306"/>
      <c r="R888" s="306"/>
      <c r="S888" s="306"/>
      <c r="T888" s="259" t="s">
        <v>167</v>
      </c>
      <c r="U888" s="259"/>
      <c r="V888" s="259"/>
      <c r="W888" s="24"/>
      <c r="X888" s="24" t="s">
        <v>19</v>
      </c>
      <c r="Y888" s="307"/>
      <c r="Z888" s="307"/>
      <c r="AA888" s="307"/>
      <c r="AB888" s="307"/>
      <c r="AC888" s="307"/>
      <c r="AD888" s="307"/>
      <c r="AE888" s="307"/>
      <c r="AF888" s="307"/>
      <c r="AG888" s="307"/>
      <c r="AH888" s="307"/>
      <c r="AI888" s="307"/>
      <c r="AJ888" s="307"/>
      <c r="AK888" s="307"/>
      <c r="AL888" s="307"/>
      <c r="AM888" s="307"/>
      <c r="AN888" s="24" t="s">
        <v>89</v>
      </c>
      <c r="AO888" s="24"/>
      <c r="AP888" s="307"/>
      <c r="AQ888" s="307"/>
      <c r="AR888" s="307"/>
      <c r="AS888" s="307"/>
      <c r="AT888" s="307"/>
      <c r="AU888" s="307"/>
      <c r="AV888" s="307"/>
      <c r="AW888" s="307"/>
      <c r="AX888" s="307"/>
      <c r="AY888" s="307"/>
      <c r="AZ888" s="307"/>
      <c r="BA888" s="307"/>
      <c r="BB888" s="307"/>
      <c r="BC888" s="307"/>
      <c r="BD888" s="307"/>
      <c r="BE888" s="24" t="s">
        <v>89</v>
      </c>
      <c r="BF888" s="24"/>
      <c r="BG888" s="308">
        <f>Y888+AP888</f>
        <v>0</v>
      </c>
      <c r="BH888" s="308"/>
      <c r="BI888" s="308"/>
      <c r="BJ888" s="308"/>
      <c r="BK888" s="308"/>
      <c r="BL888" s="308"/>
      <c r="BM888" s="308"/>
      <c r="BN888" s="308"/>
      <c r="BO888" s="308"/>
      <c r="BP888" s="308"/>
      <c r="BQ888" s="308"/>
      <c r="BR888" s="308"/>
      <c r="BS888" s="308"/>
      <c r="BT888" s="308"/>
      <c r="BU888" s="308"/>
      <c r="BV888" s="66"/>
      <c r="BW888" s="62" t="s">
        <v>60</v>
      </c>
      <c r="BX888" s="62"/>
      <c r="BY888" s="62"/>
      <c r="BZ888" s="62"/>
      <c r="CA888" s="62"/>
      <c r="CB888" s="24"/>
      <c r="CC888" s="1"/>
    </row>
    <row r="889" spans="2:81" ht="15" customHeight="1">
      <c r="B889" s="305"/>
      <c r="C889" s="24"/>
      <c r="D889" s="24"/>
      <c r="E889" s="24"/>
      <c r="F889" s="24"/>
      <c r="G889" s="24"/>
      <c r="H889" s="24"/>
      <c r="I889" s="24"/>
      <c r="J889" s="24"/>
      <c r="K889" s="24"/>
      <c r="L889" s="24"/>
      <c r="M889" s="24"/>
      <c r="N889" s="24" t="s">
        <v>19</v>
      </c>
      <c r="O889" s="24"/>
      <c r="P889" s="306"/>
      <c r="Q889" s="306"/>
      <c r="R889" s="306"/>
      <c r="S889" s="306"/>
      <c r="T889" s="259" t="s">
        <v>167</v>
      </c>
      <c r="U889" s="259"/>
      <c r="V889" s="259"/>
      <c r="W889" s="24"/>
      <c r="X889" s="24" t="s">
        <v>19</v>
      </c>
      <c r="Y889" s="307"/>
      <c r="Z889" s="307"/>
      <c r="AA889" s="307"/>
      <c r="AB889" s="307"/>
      <c r="AC889" s="307"/>
      <c r="AD889" s="307"/>
      <c r="AE889" s="307"/>
      <c r="AF889" s="307"/>
      <c r="AG889" s="307"/>
      <c r="AH889" s="307"/>
      <c r="AI889" s="307"/>
      <c r="AJ889" s="307"/>
      <c r="AK889" s="307"/>
      <c r="AL889" s="307"/>
      <c r="AM889" s="307"/>
      <c r="AN889" s="24" t="s">
        <v>89</v>
      </c>
      <c r="AO889" s="24"/>
      <c r="AP889" s="307"/>
      <c r="AQ889" s="307"/>
      <c r="AR889" s="307"/>
      <c r="AS889" s="307"/>
      <c r="AT889" s="307"/>
      <c r="AU889" s="307"/>
      <c r="AV889" s="307"/>
      <c r="AW889" s="307"/>
      <c r="AX889" s="307"/>
      <c r="AY889" s="307"/>
      <c r="AZ889" s="307"/>
      <c r="BA889" s="307"/>
      <c r="BB889" s="307"/>
      <c r="BC889" s="307"/>
      <c r="BD889" s="307"/>
      <c r="BE889" s="24" t="s">
        <v>89</v>
      </c>
      <c r="BF889" s="24"/>
      <c r="BG889" s="308">
        <f t="shared" ref="BG889:BG895" si="5">Y889+AP889</f>
        <v>0</v>
      </c>
      <c r="BH889" s="308"/>
      <c r="BI889" s="308"/>
      <c r="BJ889" s="308"/>
      <c r="BK889" s="308"/>
      <c r="BL889" s="308"/>
      <c r="BM889" s="308"/>
      <c r="BN889" s="308"/>
      <c r="BO889" s="308"/>
      <c r="BP889" s="308"/>
      <c r="BQ889" s="308"/>
      <c r="BR889" s="308"/>
      <c r="BS889" s="308"/>
      <c r="BT889" s="308"/>
      <c r="BU889" s="308"/>
      <c r="BV889" s="66"/>
      <c r="BW889" s="62" t="s">
        <v>60</v>
      </c>
      <c r="BX889" s="62"/>
      <c r="BY889" s="62"/>
      <c r="BZ889" s="62"/>
      <c r="CA889" s="62"/>
      <c r="CB889" s="24"/>
      <c r="CC889" s="1"/>
    </row>
    <row r="890" spans="2:81" ht="15" customHeight="1">
      <c r="B890" s="305"/>
      <c r="C890" s="24"/>
      <c r="D890" s="24"/>
      <c r="E890" s="24"/>
      <c r="F890" s="24"/>
      <c r="G890" s="24"/>
      <c r="H890" s="24"/>
      <c r="I890" s="24"/>
      <c r="J890" s="24"/>
      <c r="K890" s="24"/>
      <c r="L890" s="24"/>
      <c r="M890" s="24"/>
      <c r="N890" s="24" t="s">
        <v>19</v>
      </c>
      <c r="O890" s="24"/>
      <c r="P890" s="306"/>
      <c r="Q890" s="306"/>
      <c r="R890" s="306"/>
      <c r="S890" s="306"/>
      <c r="T890" s="259" t="s">
        <v>167</v>
      </c>
      <c r="U890" s="259"/>
      <c r="V890" s="259"/>
      <c r="W890" s="24"/>
      <c r="X890" s="24" t="s">
        <v>19</v>
      </c>
      <c r="Y890" s="307"/>
      <c r="Z890" s="307"/>
      <c r="AA890" s="307"/>
      <c r="AB890" s="307"/>
      <c r="AC890" s="307"/>
      <c r="AD890" s="307"/>
      <c r="AE890" s="307"/>
      <c r="AF890" s="307"/>
      <c r="AG890" s="307"/>
      <c r="AH890" s="307"/>
      <c r="AI890" s="307"/>
      <c r="AJ890" s="307"/>
      <c r="AK890" s="307"/>
      <c r="AL890" s="307"/>
      <c r="AM890" s="307"/>
      <c r="AN890" s="24" t="s">
        <v>89</v>
      </c>
      <c r="AO890" s="24"/>
      <c r="AP890" s="307"/>
      <c r="AQ890" s="307"/>
      <c r="AR890" s="307"/>
      <c r="AS890" s="307"/>
      <c r="AT890" s="307"/>
      <c r="AU890" s="307"/>
      <c r="AV890" s="307"/>
      <c r="AW890" s="307"/>
      <c r="AX890" s="307"/>
      <c r="AY890" s="307"/>
      <c r="AZ890" s="307"/>
      <c r="BA890" s="307"/>
      <c r="BB890" s="307"/>
      <c r="BC890" s="307"/>
      <c r="BD890" s="307"/>
      <c r="BE890" s="24" t="s">
        <v>89</v>
      </c>
      <c r="BF890" s="24"/>
      <c r="BG890" s="308">
        <f t="shared" si="5"/>
        <v>0</v>
      </c>
      <c r="BH890" s="308"/>
      <c r="BI890" s="308"/>
      <c r="BJ890" s="308"/>
      <c r="BK890" s="308"/>
      <c r="BL890" s="308"/>
      <c r="BM890" s="308"/>
      <c r="BN890" s="308"/>
      <c r="BO890" s="308"/>
      <c r="BP890" s="308"/>
      <c r="BQ890" s="308"/>
      <c r="BR890" s="308"/>
      <c r="BS890" s="308"/>
      <c r="BT890" s="308"/>
      <c r="BU890" s="308"/>
      <c r="BV890" s="66"/>
      <c r="BW890" s="62" t="s">
        <v>60</v>
      </c>
      <c r="BX890" s="62"/>
      <c r="BY890" s="62"/>
      <c r="BZ890" s="62"/>
      <c r="CA890" s="62"/>
      <c r="CB890" s="24"/>
      <c r="CC890" s="159" t="s">
        <v>970</v>
      </c>
    </row>
    <row r="891" spans="2:81" ht="15" customHeight="1">
      <c r="B891" s="305"/>
      <c r="C891" s="24"/>
      <c r="D891" s="24"/>
      <c r="E891" s="24"/>
      <c r="F891" s="24"/>
      <c r="G891" s="24"/>
      <c r="H891" s="24"/>
      <c r="I891" s="24"/>
      <c r="J891" s="24"/>
      <c r="K891" s="24"/>
      <c r="L891" s="24"/>
      <c r="M891" s="24"/>
      <c r="N891" s="24" t="s">
        <v>19</v>
      </c>
      <c r="O891" s="24"/>
      <c r="P891" s="306"/>
      <c r="Q891" s="306"/>
      <c r="R891" s="306"/>
      <c r="S891" s="306"/>
      <c r="T891" s="259" t="s">
        <v>167</v>
      </c>
      <c r="U891" s="259"/>
      <c r="V891" s="259"/>
      <c r="W891" s="24"/>
      <c r="X891" s="24" t="s">
        <v>19</v>
      </c>
      <c r="Y891" s="307"/>
      <c r="Z891" s="307"/>
      <c r="AA891" s="307"/>
      <c r="AB891" s="307"/>
      <c r="AC891" s="307"/>
      <c r="AD891" s="307"/>
      <c r="AE891" s="307"/>
      <c r="AF891" s="307"/>
      <c r="AG891" s="307"/>
      <c r="AH891" s="307"/>
      <c r="AI891" s="307"/>
      <c r="AJ891" s="307"/>
      <c r="AK891" s="307"/>
      <c r="AL891" s="307"/>
      <c r="AM891" s="307"/>
      <c r="AN891" s="24" t="s">
        <v>89</v>
      </c>
      <c r="AO891" s="24"/>
      <c r="AP891" s="307"/>
      <c r="AQ891" s="307"/>
      <c r="AR891" s="307"/>
      <c r="AS891" s="307"/>
      <c r="AT891" s="307"/>
      <c r="AU891" s="307"/>
      <c r="AV891" s="307"/>
      <c r="AW891" s="307"/>
      <c r="AX891" s="307"/>
      <c r="AY891" s="307"/>
      <c r="AZ891" s="307"/>
      <c r="BA891" s="307"/>
      <c r="BB891" s="307"/>
      <c r="BC891" s="307"/>
      <c r="BD891" s="307"/>
      <c r="BE891" s="24" t="s">
        <v>89</v>
      </c>
      <c r="BF891" s="24"/>
      <c r="BG891" s="308">
        <f t="shared" si="5"/>
        <v>0</v>
      </c>
      <c r="BH891" s="308"/>
      <c r="BI891" s="308"/>
      <c r="BJ891" s="308"/>
      <c r="BK891" s="308"/>
      <c r="BL891" s="308"/>
      <c r="BM891" s="308"/>
      <c r="BN891" s="308"/>
      <c r="BO891" s="308"/>
      <c r="BP891" s="308"/>
      <c r="BQ891" s="308"/>
      <c r="BR891" s="308"/>
      <c r="BS891" s="308"/>
      <c r="BT891" s="308"/>
      <c r="BU891" s="308"/>
      <c r="BV891" s="66"/>
      <c r="BW891" s="62" t="s">
        <v>60</v>
      </c>
      <c r="BX891" s="62"/>
      <c r="BY891" s="62"/>
      <c r="BZ891" s="62"/>
      <c r="CA891" s="62"/>
      <c r="CB891" s="24"/>
      <c r="CC891" s="159" t="s">
        <v>971</v>
      </c>
    </row>
    <row r="892" spans="2:81" ht="15" customHeight="1">
      <c r="B892" s="305"/>
      <c r="C892" s="24"/>
      <c r="D892" s="24"/>
      <c r="E892" s="24"/>
      <c r="F892" s="24"/>
      <c r="G892" s="24"/>
      <c r="H892" s="24"/>
      <c r="I892" s="24"/>
      <c r="J892" s="24"/>
      <c r="K892" s="24"/>
      <c r="L892" s="24"/>
      <c r="M892" s="24"/>
      <c r="N892" s="24" t="s">
        <v>19</v>
      </c>
      <c r="O892" s="24"/>
      <c r="P892" s="306"/>
      <c r="Q892" s="306"/>
      <c r="R892" s="306"/>
      <c r="S892" s="306"/>
      <c r="T892" s="259" t="s">
        <v>167</v>
      </c>
      <c r="U892" s="259"/>
      <c r="V892" s="259"/>
      <c r="W892" s="24"/>
      <c r="X892" s="24" t="s">
        <v>19</v>
      </c>
      <c r="Y892" s="307"/>
      <c r="Z892" s="307"/>
      <c r="AA892" s="307"/>
      <c r="AB892" s="307"/>
      <c r="AC892" s="307"/>
      <c r="AD892" s="307"/>
      <c r="AE892" s="307"/>
      <c r="AF892" s="307"/>
      <c r="AG892" s="307"/>
      <c r="AH892" s="307"/>
      <c r="AI892" s="307"/>
      <c r="AJ892" s="307"/>
      <c r="AK892" s="307"/>
      <c r="AL892" s="307"/>
      <c r="AM892" s="307"/>
      <c r="AN892" s="24" t="s">
        <v>89</v>
      </c>
      <c r="AO892" s="24"/>
      <c r="AP892" s="307"/>
      <c r="AQ892" s="307"/>
      <c r="AR892" s="307"/>
      <c r="AS892" s="307"/>
      <c r="AT892" s="307"/>
      <c r="AU892" s="307"/>
      <c r="AV892" s="307"/>
      <c r="AW892" s="307"/>
      <c r="AX892" s="307"/>
      <c r="AY892" s="307"/>
      <c r="AZ892" s="307"/>
      <c r="BA892" s="307"/>
      <c r="BB892" s="307"/>
      <c r="BC892" s="307"/>
      <c r="BD892" s="307"/>
      <c r="BE892" s="24" t="s">
        <v>89</v>
      </c>
      <c r="BF892" s="24"/>
      <c r="BG892" s="308">
        <f t="shared" si="5"/>
        <v>0</v>
      </c>
      <c r="BH892" s="308"/>
      <c r="BI892" s="308"/>
      <c r="BJ892" s="308"/>
      <c r="BK892" s="308"/>
      <c r="BL892" s="308"/>
      <c r="BM892" s="308"/>
      <c r="BN892" s="308"/>
      <c r="BO892" s="308"/>
      <c r="BP892" s="308"/>
      <c r="BQ892" s="308"/>
      <c r="BR892" s="308"/>
      <c r="BS892" s="308"/>
      <c r="BT892" s="308"/>
      <c r="BU892" s="308"/>
      <c r="BV892" s="66"/>
      <c r="BW892" s="62" t="s">
        <v>60</v>
      </c>
      <c r="BX892" s="62"/>
      <c r="BY892" s="62"/>
      <c r="BZ892" s="62"/>
      <c r="CA892" s="62"/>
      <c r="CB892" s="24"/>
      <c r="CC892" s="1"/>
    </row>
    <row r="893" spans="2:81" ht="15" customHeight="1">
      <c r="B893" s="305"/>
      <c r="C893" s="24"/>
      <c r="D893" s="24"/>
      <c r="E893" s="24"/>
      <c r="F893" s="24"/>
      <c r="G893" s="24"/>
      <c r="H893" s="24"/>
      <c r="I893" s="24"/>
      <c r="J893" s="24"/>
      <c r="K893" s="24"/>
      <c r="L893" s="24"/>
      <c r="M893" s="24"/>
      <c r="N893" s="24" t="s">
        <v>19</v>
      </c>
      <c r="O893" s="24"/>
      <c r="P893" s="306"/>
      <c r="Q893" s="306"/>
      <c r="R893" s="306"/>
      <c r="S893" s="306"/>
      <c r="T893" s="259" t="s">
        <v>167</v>
      </c>
      <c r="U893" s="259"/>
      <c r="V893" s="259"/>
      <c r="W893" s="24"/>
      <c r="X893" s="24" t="s">
        <v>19</v>
      </c>
      <c r="Y893" s="307"/>
      <c r="Z893" s="307"/>
      <c r="AA893" s="307"/>
      <c r="AB893" s="307"/>
      <c r="AC893" s="307"/>
      <c r="AD893" s="307"/>
      <c r="AE893" s="307"/>
      <c r="AF893" s="307"/>
      <c r="AG893" s="307"/>
      <c r="AH893" s="307"/>
      <c r="AI893" s="307"/>
      <c r="AJ893" s="307"/>
      <c r="AK893" s="307"/>
      <c r="AL893" s="307"/>
      <c r="AM893" s="307"/>
      <c r="AN893" s="24" t="s">
        <v>89</v>
      </c>
      <c r="AO893" s="24"/>
      <c r="AP893" s="307"/>
      <c r="AQ893" s="307"/>
      <c r="AR893" s="307"/>
      <c r="AS893" s="307"/>
      <c r="AT893" s="307"/>
      <c r="AU893" s="307"/>
      <c r="AV893" s="307"/>
      <c r="AW893" s="307"/>
      <c r="AX893" s="307"/>
      <c r="AY893" s="307"/>
      <c r="AZ893" s="307"/>
      <c r="BA893" s="307"/>
      <c r="BB893" s="307"/>
      <c r="BC893" s="307"/>
      <c r="BD893" s="307"/>
      <c r="BE893" s="24" t="s">
        <v>89</v>
      </c>
      <c r="BF893" s="24"/>
      <c r="BG893" s="308">
        <f t="shared" si="5"/>
        <v>0</v>
      </c>
      <c r="BH893" s="308"/>
      <c r="BI893" s="308"/>
      <c r="BJ893" s="308"/>
      <c r="BK893" s="308"/>
      <c r="BL893" s="308"/>
      <c r="BM893" s="308"/>
      <c r="BN893" s="308"/>
      <c r="BO893" s="308"/>
      <c r="BP893" s="308"/>
      <c r="BQ893" s="308"/>
      <c r="BR893" s="308"/>
      <c r="BS893" s="308"/>
      <c r="BT893" s="308"/>
      <c r="BU893" s="308"/>
      <c r="BV893" s="66"/>
      <c r="BW893" s="62" t="s">
        <v>60</v>
      </c>
      <c r="BX893" s="62"/>
      <c r="BY893" s="62"/>
      <c r="BZ893" s="62"/>
      <c r="CA893" s="62"/>
      <c r="CB893" s="24"/>
      <c r="CC893" s="1"/>
    </row>
    <row r="894" spans="2:81" ht="15" customHeight="1">
      <c r="B894" s="305"/>
      <c r="C894" s="24"/>
      <c r="D894" s="24"/>
      <c r="E894" s="24"/>
      <c r="F894" s="24"/>
      <c r="G894" s="24"/>
      <c r="H894" s="24"/>
      <c r="I894" s="24"/>
      <c r="J894" s="24"/>
      <c r="K894" s="24"/>
      <c r="L894" s="24"/>
      <c r="M894" s="24"/>
      <c r="N894" s="24" t="s">
        <v>19</v>
      </c>
      <c r="O894" s="24"/>
      <c r="P894" s="306"/>
      <c r="Q894" s="306"/>
      <c r="R894" s="306"/>
      <c r="S894" s="306"/>
      <c r="T894" s="259" t="s">
        <v>167</v>
      </c>
      <c r="U894" s="259"/>
      <c r="V894" s="259"/>
      <c r="W894" s="24"/>
      <c r="X894" s="24" t="s">
        <v>19</v>
      </c>
      <c r="Y894" s="307"/>
      <c r="Z894" s="307"/>
      <c r="AA894" s="307"/>
      <c r="AB894" s="307"/>
      <c r="AC894" s="307"/>
      <c r="AD894" s="307"/>
      <c r="AE894" s="307"/>
      <c r="AF894" s="307"/>
      <c r="AG894" s="307"/>
      <c r="AH894" s="307"/>
      <c r="AI894" s="307"/>
      <c r="AJ894" s="307"/>
      <c r="AK894" s="307"/>
      <c r="AL894" s="307"/>
      <c r="AM894" s="307"/>
      <c r="AN894" s="24" t="s">
        <v>89</v>
      </c>
      <c r="AO894" s="24"/>
      <c r="AP894" s="307"/>
      <c r="AQ894" s="307"/>
      <c r="AR894" s="307"/>
      <c r="AS894" s="307"/>
      <c r="AT894" s="307"/>
      <c r="AU894" s="307"/>
      <c r="AV894" s="307"/>
      <c r="AW894" s="307"/>
      <c r="AX894" s="307"/>
      <c r="AY894" s="307"/>
      <c r="AZ894" s="307"/>
      <c r="BA894" s="307"/>
      <c r="BB894" s="307"/>
      <c r="BC894" s="307"/>
      <c r="BD894" s="307"/>
      <c r="BE894" s="24" t="s">
        <v>89</v>
      </c>
      <c r="BF894" s="24"/>
      <c r="BG894" s="308">
        <f t="shared" si="5"/>
        <v>0</v>
      </c>
      <c r="BH894" s="308"/>
      <c r="BI894" s="308"/>
      <c r="BJ894" s="308"/>
      <c r="BK894" s="308"/>
      <c r="BL894" s="308"/>
      <c r="BM894" s="308"/>
      <c r="BN894" s="308"/>
      <c r="BO894" s="308"/>
      <c r="BP894" s="308"/>
      <c r="BQ894" s="308"/>
      <c r="BR894" s="308"/>
      <c r="BS894" s="308"/>
      <c r="BT894" s="308"/>
      <c r="BU894" s="308"/>
      <c r="BV894" s="66"/>
      <c r="BW894" s="62" t="s">
        <v>60</v>
      </c>
      <c r="BX894" s="62"/>
      <c r="BY894" s="62"/>
      <c r="BZ894" s="62"/>
      <c r="CA894" s="62"/>
      <c r="CB894" s="24"/>
      <c r="CC894" s="1"/>
    </row>
    <row r="895" spans="2:81" ht="15" customHeight="1">
      <c r="B895" s="305"/>
      <c r="C895" s="24"/>
      <c r="D895" s="24"/>
      <c r="E895" s="24"/>
      <c r="F895" s="24"/>
      <c r="G895" s="24"/>
      <c r="H895" s="24"/>
      <c r="I895" s="24"/>
      <c r="J895" s="24"/>
      <c r="K895" s="24"/>
      <c r="L895" s="24"/>
      <c r="M895" s="24"/>
      <c r="N895" s="24" t="s">
        <v>19</v>
      </c>
      <c r="O895" s="24"/>
      <c r="P895" s="306"/>
      <c r="Q895" s="306"/>
      <c r="R895" s="306"/>
      <c r="S895" s="306"/>
      <c r="T895" s="259" t="s">
        <v>167</v>
      </c>
      <c r="U895" s="259"/>
      <c r="V895" s="259"/>
      <c r="W895" s="24"/>
      <c r="X895" s="24" t="s">
        <v>19</v>
      </c>
      <c r="Y895" s="307"/>
      <c r="Z895" s="307"/>
      <c r="AA895" s="307"/>
      <c r="AB895" s="307"/>
      <c r="AC895" s="307"/>
      <c r="AD895" s="307"/>
      <c r="AE895" s="307"/>
      <c r="AF895" s="307"/>
      <c r="AG895" s="307"/>
      <c r="AH895" s="307"/>
      <c r="AI895" s="307"/>
      <c r="AJ895" s="307"/>
      <c r="AK895" s="307"/>
      <c r="AL895" s="307"/>
      <c r="AM895" s="307"/>
      <c r="AN895" s="24" t="s">
        <v>89</v>
      </c>
      <c r="AO895" s="24"/>
      <c r="AP895" s="307"/>
      <c r="AQ895" s="307"/>
      <c r="AR895" s="307"/>
      <c r="AS895" s="307"/>
      <c r="AT895" s="307"/>
      <c r="AU895" s="307"/>
      <c r="AV895" s="307"/>
      <c r="AW895" s="307"/>
      <c r="AX895" s="307"/>
      <c r="AY895" s="307"/>
      <c r="AZ895" s="307"/>
      <c r="BA895" s="307"/>
      <c r="BB895" s="307"/>
      <c r="BC895" s="307"/>
      <c r="BD895" s="307"/>
      <c r="BE895" s="24" t="s">
        <v>89</v>
      </c>
      <c r="BF895" s="24"/>
      <c r="BG895" s="308">
        <f t="shared" si="5"/>
        <v>0</v>
      </c>
      <c r="BH895" s="308"/>
      <c r="BI895" s="308"/>
      <c r="BJ895" s="308"/>
      <c r="BK895" s="308"/>
      <c r="BL895" s="308"/>
      <c r="BM895" s="308"/>
      <c r="BN895" s="308"/>
      <c r="BO895" s="308"/>
      <c r="BP895" s="308"/>
      <c r="BQ895" s="308"/>
      <c r="BR895" s="308"/>
      <c r="BS895" s="308"/>
      <c r="BT895" s="308"/>
      <c r="BU895" s="308"/>
      <c r="BV895" s="66"/>
      <c r="BW895" s="62" t="s">
        <v>60</v>
      </c>
      <c r="BX895" s="62"/>
      <c r="BY895" s="62"/>
      <c r="BZ895" s="62"/>
      <c r="CA895" s="62"/>
      <c r="CB895" s="24"/>
      <c r="CC895" s="1" t="s">
        <v>1145</v>
      </c>
    </row>
    <row r="896" spans="2:81" ht="15" customHeight="1">
      <c r="B896" s="305"/>
      <c r="C896" s="24"/>
      <c r="D896" s="24"/>
      <c r="E896" s="24"/>
      <c r="F896" s="260" t="s">
        <v>168</v>
      </c>
      <c r="G896" s="260"/>
      <c r="H896" s="260"/>
      <c r="I896" s="260"/>
      <c r="J896" s="260"/>
      <c r="K896" s="260"/>
      <c r="L896" s="260"/>
      <c r="M896" s="260"/>
      <c r="N896" s="24"/>
      <c r="O896" s="24"/>
      <c r="P896" s="24"/>
      <c r="Q896" s="24"/>
      <c r="R896" s="24"/>
      <c r="S896" s="24"/>
      <c r="T896" s="24"/>
      <c r="U896" s="24"/>
      <c r="V896" s="24"/>
      <c r="W896" s="24"/>
      <c r="X896" s="24" t="s">
        <v>19</v>
      </c>
      <c r="Y896" s="308">
        <f>SUM(Y887:AM895)</f>
        <v>0</v>
      </c>
      <c r="Z896" s="308"/>
      <c r="AA896" s="308"/>
      <c r="AB896" s="308"/>
      <c r="AC896" s="308"/>
      <c r="AD896" s="308"/>
      <c r="AE896" s="308"/>
      <c r="AF896" s="308"/>
      <c r="AG896" s="308"/>
      <c r="AH896" s="308"/>
      <c r="AI896" s="308"/>
      <c r="AJ896" s="308"/>
      <c r="AK896" s="308"/>
      <c r="AL896" s="308"/>
      <c r="AM896" s="308"/>
      <c r="AN896" s="24" t="s">
        <v>89</v>
      </c>
      <c r="AO896" s="24"/>
      <c r="AP896" s="308">
        <f>SUM(AP887:BD895)</f>
        <v>0</v>
      </c>
      <c r="AQ896" s="308"/>
      <c r="AR896" s="308"/>
      <c r="AS896" s="308"/>
      <c r="AT896" s="308"/>
      <c r="AU896" s="308"/>
      <c r="AV896" s="308"/>
      <c r="AW896" s="308"/>
      <c r="AX896" s="308"/>
      <c r="AY896" s="308"/>
      <c r="AZ896" s="308"/>
      <c r="BA896" s="308"/>
      <c r="BB896" s="308"/>
      <c r="BC896" s="308"/>
      <c r="BD896" s="308"/>
      <c r="BE896" s="24" t="s">
        <v>89</v>
      </c>
      <c r="BF896" s="24"/>
      <c r="BG896" s="308">
        <f>Y896+AP896</f>
        <v>0</v>
      </c>
      <c r="BH896" s="308"/>
      <c r="BI896" s="308"/>
      <c r="BJ896" s="308"/>
      <c r="BK896" s="308"/>
      <c r="BL896" s="308"/>
      <c r="BM896" s="308"/>
      <c r="BN896" s="308"/>
      <c r="BO896" s="308"/>
      <c r="BP896" s="308"/>
      <c r="BQ896" s="308"/>
      <c r="BR896" s="308"/>
      <c r="BS896" s="308"/>
      <c r="BT896" s="308"/>
      <c r="BU896" s="308"/>
      <c r="BV896" s="66"/>
      <c r="BW896" s="62" t="s">
        <v>60</v>
      </c>
      <c r="BX896" s="62"/>
      <c r="BY896" s="62"/>
      <c r="BZ896" s="62"/>
      <c r="CA896" s="62"/>
      <c r="CB896" s="25"/>
      <c r="CC896" s="1"/>
    </row>
    <row r="897" spans="2:81" ht="15" customHeight="1">
      <c r="B897" s="305"/>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305"/>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305"/>
      <c r="C899" s="24"/>
      <c r="D899" s="24" t="s">
        <v>648</v>
      </c>
      <c r="E899" s="24"/>
      <c r="F899" s="24"/>
      <c r="G899" s="24"/>
      <c r="H899" s="24"/>
      <c r="I899" s="24"/>
      <c r="J899" s="24"/>
      <c r="K899" s="24"/>
      <c r="L899" s="24"/>
      <c r="M899" s="24"/>
      <c r="N899" s="24"/>
      <c r="O899" s="24"/>
      <c r="P899" s="24"/>
      <c r="Q899" s="24"/>
      <c r="R899" s="24"/>
      <c r="S899" s="24"/>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1" t="s">
        <v>1149</v>
      </c>
    </row>
    <row r="900" spans="2:81" ht="15" customHeight="1">
      <c r="B900" s="305"/>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305"/>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305"/>
      <c r="C902" s="24"/>
      <c r="D902" s="24" t="s">
        <v>649</v>
      </c>
      <c r="E902" s="24"/>
      <c r="F902" s="24"/>
      <c r="G902" s="24"/>
      <c r="H902" s="24"/>
      <c r="I902" s="24"/>
      <c r="J902" s="24"/>
      <c r="K902" s="24"/>
      <c r="L902" s="24"/>
      <c r="M902" s="24"/>
      <c r="N902" s="24"/>
      <c r="O902" s="24"/>
      <c r="P902" s="24"/>
      <c r="Q902" s="24"/>
      <c r="R902" s="24"/>
      <c r="S902" s="24"/>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1" t="s">
        <v>1150</v>
      </c>
    </row>
    <row r="903" spans="2:81" ht="15" customHeight="1">
      <c r="B903" s="305"/>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305"/>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305"/>
      <c r="C905" s="24"/>
      <c r="D905" s="24" t="s">
        <v>650</v>
      </c>
      <c r="E905" s="24"/>
      <c r="F905" s="24"/>
      <c r="G905" s="24"/>
      <c r="H905" s="24"/>
      <c r="I905" s="24"/>
      <c r="J905" s="24"/>
      <c r="K905" s="24"/>
      <c r="L905" s="24"/>
      <c r="M905" s="24"/>
      <c r="N905" s="24"/>
      <c r="O905" s="24"/>
      <c r="P905" s="24"/>
      <c r="Q905" s="24"/>
      <c r="R905" s="24"/>
      <c r="S905" s="24"/>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1" t="s">
        <v>1151</v>
      </c>
    </row>
    <row r="906" spans="2:81" ht="15" customHeight="1">
      <c r="B906" s="305"/>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305"/>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305"/>
      <c r="C908" s="24"/>
      <c r="D908" s="24" t="s">
        <v>651</v>
      </c>
      <c r="E908" s="24"/>
      <c r="F908" s="24"/>
      <c r="G908" s="24"/>
      <c r="H908" s="24"/>
      <c r="I908" s="24"/>
      <c r="J908" s="24"/>
      <c r="K908" s="24"/>
      <c r="L908" s="24"/>
      <c r="M908" s="24"/>
      <c r="N908" s="24"/>
      <c r="O908" s="24"/>
      <c r="P908" s="24"/>
      <c r="Q908" s="24"/>
      <c r="R908" s="24"/>
      <c r="S908" s="24"/>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1" t="s">
        <v>857</v>
      </c>
    </row>
    <row r="909" spans="2:81" ht="15" customHeight="1">
      <c r="B909" s="305"/>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305"/>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305"/>
      <c r="C911" s="24"/>
      <c r="D911" s="24" t="s">
        <v>652</v>
      </c>
      <c r="E911" s="24"/>
      <c r="F911" s="24"/>
      <c r="G911" s="24"/>
      <c r="H911" s="24"/>
      <c r="I911" s="24"/>
      <c r="J911" s="24"/>
      <c r="K911" s="24"/>
      <c r="L911" s="24"/>
      <c r="M911" s="24"/>
      <c r="N911" s="24"/>
      <c r="O911" s="24"/>
      <c r="P911" s="24"/>
      <c r="Q911" s="24"/>
      <c r="R911" s="24"/>
      <c r="S911" s="24"/>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1" t="s">
        <v>856</v>
      </c>
    </row>
    <row r="912" spans="2:81" ht="15" customHeight="1">
      <c r="B912" s="305"/>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1" ht="15" customHeight="1">
      <c r="B913" s="305"/>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1" ht="15" customHeight="1">
      <c r="B914" s="305"/>
      <c r="C914" s="24"/>
      <c r="D914" s="260" t="s">
        <v>653</v>
      </c>
      <c r="E914" s="260"/>
      <c r="F914" s="260"/>
      <c r="G914" s="260"/>
      <c r="H914" s="260"/>
      <c r="I914" s="260"/>
      <c r="J914" s="260"/>
      <c r="K914" s="260"/>
      <c r="L914" s="260"/>
      <c r="M914" s="260"/>
      <c r="N914" s="260"/>
      <c r="O914" s="260"/>
      <c r="P914" s="260"/>
      <c r="Q914" s="260"/>
      <c r="R914" s="260"/>
      <c r="S914" s="260"/>
      <c r="T914" s="260"/>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1"/>
    </row>
    <row r="915" spans="2:81" ht="15" customHeight="1">
      <c r="B915" s="195" t="s">
        <v>1018</v>
      </c>
      <c r="C915" s="24"/>
      <c r="D915" s="65"/>
      <c r="E915" s="65"/>
      <c r="F915" s="65"/>
      <c r="G915" s="65"/>
      <c r="H915" s="65"/>
      <c r="I915" s="65"/>
      <c r="J915" s="65"/>
      <c r="K915" s="65"/>
      <c r="L915" s="65"/>
      <c r="M915" s="65"/>
      <c r="N915" s="65"/>
      <c r="O915" s="65"/>
      <c r="P915" s="65"/>
      <c r="Q915" s="65"/>
      <c r="R915" s="65"/>
      <c r="S915" s="65"/>
      <c r="T915" s="65"/>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174" t="s">
        <v>1018</v>
      </c>
    </row>
    <row r="916" spans="2:81" ht="15" customHeight="1" thickBot="1">
      <c r="B916" s="196" t="s">
        <v>1015</v>
      </c>
      <c r="C916" s="24"/>
      <c r="D916" s="24"/>
      <c r="E916" s="24"/>
      <c r="F916" s="24"/>
      <c r="G916" s="24"/>
      <c r="H916" s="24"/>
      <c r="I916" s="24"/>
      <c r="J916" s="24"/>
      <c r="K916" s="24"/>
      <c r="L916" s="24"/>
      <c r="M916" s="24"/>
      <c r="N916" s="24"/>
      <c r="O916" s="24"/>
      <c r="P916" s="24"/>
      <c r="Q916" s="24"/>
      <c r="R916" s="24"/>
      <c r="S916" s="24"/>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176" t="s">
        <v>1015</v>
      </c>
    </row>
    <row r="917" spans="2:81" ht="15" customHeight="1">
      <c r="B917" s="197" t="s">
        <v>1016</v>
      </c>
      <c r="C917" s="76"/>
      <c r="D917" s="76" t="s">
        <v>654</v>
      </c>
      <c r="E917" s="76"/>
      <c r="F917" s="76"/>
      <c r="G917" s="76"/>
      <c r="H917" s="76"/>
      <c r="I917" s="76"/>
      <c r="J917" s="76"/>
      <c r="K917" s="76"/>
      <c r="L917" s="76"/>
      <c r="M917" s="76"/>
      <c r="N917" s="76"/>
      <c r="O917" s="76"/>
      <c r="P917" s="76"/>
      <c r="Q917" s="76"/>
      <c r="R917" s="76"/>
      <c r="S917" s="76"/>
      <c r="T917" s="231"/>
      <c r="U917" s="231"/>
      <c r="V917" s="231"/>
      <c r="W917" s="231"/>
      <c r="X917" s="231"/>
      <c r="Y917" s="231"/>
      <c r="Z917" s="231"/>
      <c r="AA917" s="231"/>
      <c r="AB917" s="231"/>
      <c r="AC917" s="231"/>
      <c r="AD917" s="231"/>
      <c r="AE917" s="231"/>
      <c r="AF917" s="231"/>
      <c r="AG917" s="231"/>
      <c r="AH917" s="231"/>
      <c r="AI917" s="231"/>
      <c r="AJ917" s="231"/>
      <c r="AK917" s="231"/>
      <c r="AL917" s="231"/>
      <c r="AM917" s="231"/>
      <c r="AN917" s="231"/>
      <c r="AO917" s="231"/>
      <c r="AP917" s="231"/>
      <c r="AQ917" s="231"/>
      <c r="AR917" s="231"/>
      <c r="AS917" s="231"/>
      <c r="AT917" s="231"/>
      <c r="AU917" s="231"/>
      <c r="AV917" s="231"/>
      <c r="AW917" s="231"/>
      <c r="AX917" s="231"/>
      <c r="AY917" s="231"/>
      <c r="AZ917" s="231"/>
      <c r="BA917" s="231"/>
      <c r="BB917" s="231"/>
      <c r="BC917" s="231"/>
      <c r="BD917" s="231"/>
      <c r="BE917" s="231"/>
      <c r="BF917" s="231"/>
      <c r="BG917" s="231"/>
      <c r="BH917" s="231"/>
      <c r="BI917" s="231"/>
      <c r="BJ917" s="231"/>
      <c r="BK917" s="231"/>
      <c r="BL917" s="231"/>
      <c r="BM917" s="231"/>
      <c r="BN917" s="231"/>
      <c r="BO917" s="231"/>
      <c r="BP917" s="231"/>
      <c r="BQ917" s="231"/>
      <c r="BR917" s="231"/>
      <c r="BS917" s="231"/>
      <c r="BT917" s="231"/>
      <c r="BU917" s="231"/>
      <c r="BV917" s="231"/>
      <c r="BW917" s="231"/>
      <c r="BX917" s="231"/>
      <c r="BY917" s="231"/>
      <c r="BZ917" s="231"/>
      <c r="CA917" s="231"/>
      <c r="CB917" s="231"/>
      <c r="CC917" s="177" t="s">
        <v>1016</v>
      </c>
    </row>
    <row r="918" spans="2:81" ht="15" customHeight="1">
      <c r="B918" s="305" t="s">
        <v>1067</v>
      </c>
      <c r="C918" s="24"/>
      <c r="D918" s="24"/>
      <c r="E918" s="233" t="s">
        <v>799</v>
      </c>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118" t="s">
        <v>1152</v>
      </c>
    </row>
    <row r="919" spans="2:81" ht="15" customHeight="1">
      <c r="B919" s="305"/>
      <c r="C919" s="24"/>
      <c r="D919" s="24"/>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
    </row>
    <row r="920" spans="2:81" ht="15" customHeight="1">
      <c r="B920" s="305"/>
      <c r="C920" s="24"/>
      <c r="D920" s="24"/>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1"/>
    </row>
    <row r="921" spans="2:81" ht="15" customHeight="1">
      <c r="B921" s="305"/>
      <c r="C921" s="24"/>
      <c r="D921" s="24"/>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1"/>
    </row>
    <row r="922" spans="2:81" ht="15" customHeight="1">
      <c r="B922" s="305"/>
      <c r="C922" s="28"/>
      <c r="D922" s="28"/>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c r="AA922" s="302"/>
      <c r="AB922" s="302"/>
      <c r="AC922" s="302"/>
      <c r="AD922" s="302"/>
      <c r="AE922" s="302"/>
      <c r="AF922" s="302"/>
      <c r="AG922" s="302"/>
      <c r="AH922" s="302"/>
      <c r="AI922" s="302"/>
      <c r="AJ922" s="302"/>
      <c r="AK922" s="302"/>
      <c r="AL922" s="302"/>
      <c r="AM922" s="302"/>
      <c r="AN922" s="302"/>
      <c r="AO922" s="302"/>
      <c r="AP922" s="302"/>
      <c r="AQ922" s="302"/>
      <c r="AR922" s="302"/>
      <c r="AS922" s="302"/>
      <c r="AT922" s="302"/>
      <c r="AU922" s="302"/>
      <c r="AV922" s="302"/>
      <c r="AW922" s="302"/>
      <c r="AX922" s="302"/>
      <c r="AY922" s="302"/>
      <c r="AZ922" s="302"/>
      <c r="BA922" s="302"/>
      <c r="BB922" s="302"/>
      <c r="BC922" s="302"/>
      <c r="BD922" s="302"/>
      <c r="BE922" s="302"/>
      <c r="BF922" s="302"/>
      <c r="BG922" s="302"/>
      <c r="BH922" s="302"/>
      <c r="BI922" s="302"/>
      <c r="BJ922" s="302"/>
      <c r="BK922" s="302"/>
      <c r="BL922" s="302"/>
      <c r="BM922" s="302"/>
      <c r="BN922" s="302"/>
      <c r="BO922" s="302"/>
      <c r="BP922" s="302"/>
      <c r="BQ922" s="302"/>
      <c r="BR922" s="302"/>
      <c r="BS922" s="302"/>
      <c r="BT922" s="302"/>
      <c r="BU922" s="302"/>
      <c r="BV922" s="302"/>
      <c r="BW922" s="302"/>
      <c r="BX922" s="302"/>
      <c r="BY922" s="302"/>
      <c r="BZ922" s="302"/>
      <c r="CA922" s="302"/>
      <c r="CB922" s="302"/>
      <c r="CC922" s="1"/>
    </row>
    <row r="923" spans="2:81" ht="15" customHeight="1">
      <c r="B923" s="305"/>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1" ht="15" customHeight="1">
      <c r="B924" s="305"/>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1" ht="15" customHeight="1">
      <c r="B925" s="305"/>
      <c r="C925" s="24"/>
      <c r="D925" s="24"/>
      <c r="E925" s="24"/>
      <c r="F925" s="24"/>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303"/>
      <c r="AE925" s="303"/>
      <c r="AF925" s="303"/>
      <c r="AG925" s="303"/>
      <c r="AH925" s="303"/>
      <c r="AI925" s="303"/>
      <c r="AJ925" s="303"/>
      <c r="AK925" s="303"/>
      <c r="AL925" s="303"/>
      <c r="AM925" s="303"/>
      <c r="AN925" s="303"/>
      <c r="AO925" s="303"/>
      <c r="AP925" s="303"/>
      <c r="AQ925" s="303"/>
      <c r="AR925" s="303"/>
      <c r="AS925" s="303"/>
      <c r="AT925" s="303"/>
      <c r="AU925" s="303"/>
      <c r="AV925" s="303"/>
      <c r="AW925" s="303"/>
      <c r="AX925" s="303"/>
      <c r="AY925" s="303"/>
      <c r="AZ925" s="303"/>
      <c r="BA925" s="303"/>
      <c r="BB925" s="303"/>
      <c r="BC925" s="303"/>
      <c r="BD925" s="303"/>
      <c r="BE925" s="303"/>
      <c r="BF925" s="303"/>
      <c r="BG925" s="303"/>
      <c r="BH925" s="303"/>
      <c r="BI925" s="303"/>
      <c r="BJ925" s="303"/>
      <c r="BK925" s="303"/>
      <c r="BL925" s="303"/>
      <c r="BM925" s="303"/>
      <c r="BN925" s="303"/>
      <c r="BO925" s="303"/>
      <c r="BP925" s="303"/>
      <c r="BQ925" s="303"/>
      <c r="BR925" s="303"/>
      <c r="BS925" s="303"/>
      <c r="BT925" s="303"/>
      <c r="BU925" s="303"/>
      <c r="BV925" s="303"/>
      <c r="BW925" s="303"/>
      <c r="BX925" s="303"/>
      <c r="BY925" s="303"/>
      <c r="BZ925" s="303"/>
      <c r="CA925" s="303"/>
      <c r="CB925" s="25"/>
      <c r="CC925" s="1"/>
    </row>
    <row r="926" spans="2:81" ht="15" customHeight="1">
      <c r="B926" s="305"/>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1" ht="15" customHeight="1">
      <c r="B927" s="305"/>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1" ht="15" customHeight="1">
      <c r="B928" s="305"/>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305"/>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305"/>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305"/>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305"/>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305"/>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305"/>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305"/>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305"/>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305"/>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305"/>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305"/>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305"/>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305"/>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305"/>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305"/>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305"/>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305"/>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305"/>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305"/>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305"/>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305"/>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305"/>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305"/>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305"/>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305"/>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305"/>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305"/>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305"/>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305"/>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305"/>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305"/>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305"/>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305"/>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305"/>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305"/>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305"/>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5" t="s">
        <v>1018</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4" t="s">
        <v>1018</v>
      </c>
    </row>
    <row r="966" spans="2:81" ht="15" customHeight="1" thickBot="1">
      <c r="B966" s="196" t="s">
        <v>1015</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6" t="s">
        <v>1015</v>
      </c>
    </row>
    <row r="967" spans="2:81" ht="15" customHeight="1">
      <c r="B967" s="200" t="s">
        <v>1016</v>
      </c>
      <c r="C967" s="259" t="s">
        <v>152</v>
      </c>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59"/>
      <c r="AE967" s="259"/>
      <c r="AF967" s="259"/>
      <c r="AG967" s="259"/>
      <c r="AH967" s="259"/>
      <c r="AI967" s="259"/>
      <c r="AJ967" s="259"/>
      <c r="AK967" s="259"/>
      <c r="AL967" s="259"/>
      <c r="AM967" s="259"/>
      <c r="AN967" s="259"/>
      <c r="AO967" s="259"/>
      <c r="AP967" s="259"/>
      <c r="AQ967" s="259"/>
      <c r="AR967" s="259"/>
      <c r="AS967" s="259"/>
      <c r="AT967" s="259"/>
      <c r="AU967" s="259"/>
      <c r="AV967" s="259"/>
      <c r="AW967" s="259"/>
      <c r="AX967" s="259"/>
      <c r="AY967" s="259"/>
      <c r="AZ967" s="259"/>
      <c r="BA967" s="259"/>
      <c r="BB967" s="259"/>
      <c r="BC967" s="259"/>
      <c r="BD967" s="259"/>
      <c r="BE967" s="259"/>
      <c r="BF967" s="259"/>
      <c r="BG967" s="259"/>
      <c r="BH967" s="259"/>
      <c r="BI967" s="259"/>
      <c r="BJ967" s="259"/>
      <c r="BK967" s="259"/>
      <c r="BL967" s="259"/>
      <c r="BM967" s="259"/>
      <c r="BN967" s="259"/>
      <c r="BO967" s="259"/>
      <c r="BP967" s="259"/>
      <c r="BQ967" s="259"/>
      <c r="BR967" s="259"/>
      <c r="BS967" s="259"/>
      <c r="BT967" s="259"/>
      <c r="BU967" s="259"/>
      <c r="BV967" s="259"/>
      <c r="BW967" s="259"/>
      <c r="BX967" s="259"/>
      <c r="BY967" s="259"/>
      <c r="BZ967" s="259"/>
      <c r="CA967" s="259"/>
      <c r="CB967" s="259"/>
      <c r="CC967" s="197" t="s">
        <v>1016</v>
      </c>
    </row>
    <row r="968" spans="2:81" ht="15" customHeight="1">
      <c r="B968" s="305" t="s">
        <v>1068</v>
      </c>
      <c r="C968" s="24"/>
      <c r="D968" s="24" t="s">
        <v>153</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5"/>
    </row>
    <row r="969" spans="2:81" ht="15" customHeight="1">
      <c r="B969" s="305"/>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305"/>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305"/>
      <c r="C971" s="24"/>
      <c r="D971" s="24" t="s">
        <v>154</v>
      </c>
      <c r="E971" s="24"/>
      <c r="F971" s="24"/>
      <c r="G971" s="24"/>
      <c r="H971" s="24"/>
      <c r="I971" s="24"/>
      <c r="J971" s="24"/>
      <c r="K971" s="24"/>
      <c r="L971" s="24"/>
      <c r="M971" s="24"/>
      <c r="N971" s="24"/>
      <c r="O971" s="24"/>
      <c r="P971" s="267"/>
      <c r="Q971" s="267"/>
      <c r="R971" s="267"/>
      <c r="S971" s="267"/>
      <c r="T971" s="267"/>
      <c r="U971" s="267"/>
      <c r="V971" s="267"/>
      <c r="W971" s="267"/>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1019</v>
      </c>
    </row>
    <row r="972" spans="2:81" ht="15" customHeight="1">
      <c r="B972" s="305"/>
      <c r="C972" s="24"/>
      <c r="D972" s="24" t="s">
        <v>155</v>
      </c>
      <c r="E972" s="24"/>
      <c r="F972" s="24"/>
      <c r="G972" s="24"/>
      <c r="H972" s="24"/>
      <c r="I972" s="24"/>
      <c r="J972" s="24"/>
      <c r="K972" s="24"/>
      <c r="L972" s="24"/>
      <c r="M972" s="24"/>
      <c r="N972" s="24"/>
      <c r="O972" s="259" t="s">
        <v>930</v>
      </c>
      <c r="P972" s="259"/>
      <c r="Q972" s="259"/>
      <c r="R972" s="259"/>
      <c r="S972" s="259"/>
      <c r="T972" s="315" t="s">
        <v>927</v>
      </c>
      <c r="U972" s="315"/>
      <c r="V972" s="315"/>
      <c r="W972" s="315"/>
      <c r="X972" s="315"/>
      <c r="Y972" s="315"/>
      <c r="Z972" s="315"/>
      <c r="AA972" s="315"/>
      <c r="AB972" s="315"/>
      <c r="AC972" s="315"/>
      <c r="AD972" s="315"/>
      <c r="AE972" s="315"/>
      <c r="AF972" s="315"/>
      <c r="AG972" s="315"/>
      <c r="AH972" s="315"/>
      <c r="AI972" s="315"/>
      <c r="AJ972" s="315"/>
      <c r="AK972" s="315"/>
      <c r="AL972" s="315"/>
      <c r="AM972" s="315"/>
      <c r="AN972" s="315"/>
      <c r="AO972" s="315"/>
      <c r="AP972" s="315"/>
      <c r="AQ972" s="315"/>
      <c r="AR972" s="315"/>
      <c r="AS972" s="315"/>
      <c r="AT972" s="315"/>
      <c r="AU972" s="315"/>
      <c r="AV972" s="315"/>
      <c r="AW972" s="315"/>
      <c r="AX972" s="315"/>
      <c r="AY972" s="315"/>
      <c r="AZ972" s="315"/>
      <c r="BA972" s="315"/>
      <c r="BB972" s="315"/>
      <c r="BC972" s="315"/>
      <c r="BD972" s="315"/>
      <c r="BE972" s="315"/>
      <c r="BF972" s="315"/>
      <c r="BG972" s="315"/>
      <c r="BH972" s="315"/>
      <c r="BI972" s="315"/>
      <c r="BJ972" s="315"/>
      <c r="BK972" s="315"/>
      <c r="BL972" s="315"/>
      <c r="BM972" s="315"/>
      <c r="BN972" s="315"/>
      <c r="BO972" s="315"/>
      <c r="BP972" s="315"/>
      <c r="BQ972" s="315"/>
      <c r="BR972" s="315"/>
      <c r="BS972" s="315"/>
      <c r="BT972" s="315"/>
      <c r="BU972" s="315"/>
      <c r="BV972" s="315"/>
      <c r="BW972" s="315"/>
      <c r="BX972" s="315"/>
      <c r="BY972" s="315"/>
      <c r="BZ972" s="315"/>
      <c r="CA972" s="24"/>
      <c r="CB972" s="24"/>
      <c r="CC972" s="1"/>
    </row>
    <row r="973" spans="2:81" ht="15" customHeight="1">
      <c r="B973" s="305"/>
      <c r="C973" s="24"/>
      <c r="D973" s="24"/>
      <c r="E973" s="24"/>
      <c r="F973" s="24"/>
      <c r="G973" s="24"/>
      <c r="H973" s="24"/>
      <c r="I973" s="24"/>
      <c r="J973" s="24"/>
      <c r="K973" s="24"/>
      <c r="L973" s="24"/>
      <c r="M973" s="24"/>
      <c r="N973" s="24"/>
      <c r="O973" s="259" t="s">
        <v>930</v>
      </c>
      <c r="P973" s="259"/>
      <c r="Q973" s="259"/>
      <c r="R973" s="259"/>
      <c r="S973" s="259"/>
      <c r="T973" s="315"/>
      <c r="U973" s="315"/>
      <c r="V973" s="315"/>
      <c r="W973" s="315"/>
      <c r="X973" s="315"/>
      <c r="Y973" s="315"/>
      <c r="Z973" s="315"/>
      <c r="AA973" s="315"/>
      <c r="AB973" s="315"/>
      <c r="AC973" s="315"/>
      <c r="AD973" s="315"/>
      <c r="AE973" s="315"/>
      <c r="AF973" s="315"/>
      <c r="AG973" s="315"/>
      <c r="AH973" s="315"/>
      <c r="AI973" s="315"/>
      <c r="AJ973" s="315"/>
      <c r="AK973" s="315"/>
      <c r="AL973" s="315"/>
      <c r="AM973" s="315"/>
      <c r="AN973" s="315"/>
      <c r="AO973" s="315"/>
      <c r="AP973" s="315"/>
      <c r="AQ973" s="315"/>
      <c r="AR973" s="315"/>
      <c r="AS973" s="315"/>
      <c r="AT973" s="315"/>
      <c r="AU973" s="315"/>
      <c r="AV973" s="315"/>
      <c r="AW973" s="315"/>
      <c r="AX973" s="315"/>
      <c r="AY973" s="315"/>
      <c r="AZ973" s="315"/>
      <c r="BA973" s="315"/>
      <c r="BB973" s="315"/>
      <c r="BC973" s="315"/>
      <c r="BD973" s="315"/>
      <c r="BE973" s="315"/>
      <c r="BF973" s="315"/>
      <c r="BG973" s="315"/>
      <c r="BH973" s="315"/>
      <c r="BI973" s="315"/>
      <c r="BJ973" s="315"/>
      <c r="BK973" s="315"/>
      <c r="BL973" s="315"/>
      <c r="BM973" s="315"/>
      <c r="BN973" s="315"/>
      <c r="BO973" s="315"/>
      <c r="BP973" s="315"/>
      <c r="BQ973" s="315"/>
      <c r="BR973" s="315"/>
      <c r="BS973" s="315"/>
      <c r="BT973" s="315"/>
      <c r="BU973" s="315"/>
      <c r="BV973" s="315"/>
      <c r="BW973" s="315"/>
      <c r="BX973" s="315"/>
      <c r="BY973" s="315"/>
      <c r="BZ973" s="315"/>
      <c r="CA973" s="24"/>
      <c r="CB973" s="24"/>
      <c r="CC973" s="1"/>
    </row>
    <row r="974" spans="2:81" ht="15" customHeight="1">
      <c r="B974" s="305"/>
      <c r="C974" s="24"/>
      <c r="D974" s="24"/>
      <c r="E974" s="24"/>
      <c r="F974" s="24"/>
      <c r="G974" s="24"/>
      <c r="H974" s="24"/>
      <c r="I974" s="24"/>
      <c r="J974" s="24"/>
      <c r="K974" s="24"/>
      <c r="L974" s="24"/>
      <c r="M974" s="24"/>
      <c r="N974" s="24"/>
      <c r="O974" s="259" t="s">
        <v>930</v>
      </c>
      <c r="P974" s="259"/>
      <c r="Q974" s="259"/>
      <c r="R974" s="259"/>
      <c r="S974" s="259"/>
      <c r="T974" s="315"/>
      <c r="U974" s="315"/>
      <c r="V974" s="315"/>
      <c r="W974" s="315"/>
      <c r="X974" s="315"/>
      <c r="Y974" s="315"/>
      <c r="Z974" s="315"/>
      <c r="AA974" s="315"/>
      <c r="AB974" s="315"/>
      <c r="AC974" s="315"/>
      <c r="AD974" s="315"/>
      <c r="AE974" s="315"/>
      <c r="AF974" s="315"/>
      <c r="AG974" s="315"/>
      <c r="AH974" s="315"/>
      <c r="AI974" s="315"/>
      <c r="AJ974" s="315"/>
      <c r="AK974" s="315"/>
      <c r="AL974" s="315"/>
      <c r="AM974" s="315"/>
      <c r="AN974" s="315"/>
      <c r="AO974" s="315"/>
      <c r="AP974" s="315"/>
      <c r="AQ974" s="315"/>
      <c r="AR974" s="315"/>
      <c r="AS974" s="315"/>
      <c r="AT974" s="315"/>
      <c r="AU974" s="315"/>
      <c r="AV974" s="315"/>
      <c r="AW974" s="315"/>
      <c r="AX974" s="315"/>
      <c r="AY974" s="315"/>
      <c r="AZ974" s="315"/>
      <c r="BA974" s="315"/>
      <c r="BB974" s="315"/>
      <c r="BC974" s="315"/>
      <c r="BD974" s="315"/>
      <c r="BE974" s="315"/>
      <c r="BF974" s="315"/>
      <c r="BG974" s="315"/>
      <c r="BH974" s="315"/>
      <c r="BI974" s="315"/>
      <c r="BJ974" s="315"/>
      <c r="BK974" s="315"/>
      <c r="BL974" s="315"/>
      <c r="BM974" s="315"/>
      <c r="BN974" s="315"/>
      <c r="BO974" s="315"/>
      <c r="BP974" s="315"/>
      <c r="BQ974" s="315"/>
      <c r="BR974" s="315"/>
      <c r="BS974" s="315"/>
      <c r="BT974" s="315"/>
      <c r="BU974" s="315"/>
      <c r="BV974" s="315"/>
      <c r="BW974" s="315"/>
      <c r="BX974" s="315"/>
      <c r="BY974" s="315"/>
      <c r="BZ974" s="315"/>
      <c r="CA974" s="24"/>
      <c r="CB974" s="24"/>
      <c r="CC974" s="1"/>
    </row>
    <row r="975" spans="2:81" ht="15" customHeight="1">
      <c r="B975" s="305"/>
      <c r="C975" s="24"/>
      <c r="D975" s="24"/>
      <c r="E975" s="24"/>
      <c r="F975" s="24"/>
      <c r="G975" s="24"/>
      <c r="H975" s="24"/>
      <c r="I975" s="24"/>
      <c r="J975" s="24"/>
      <c r="K975" s="24"/>
      <c r="L975" s="24"/>
      <c r="M975" s="24"/>
      <c r="N975" s="24"/>
      <c r="O975" s="259" t="s">
        <v>930</v>
      </c>
      <c r="P975" s="259"/>
      <c r="Q975" s="259"/>
      <c r="R975" s="259"/>
      <c r="S975" s="259"/>
      <c r="T975" s="315"/>
      <c r="U975" s="315"/>
      <c r="V975" s="315"/>
      <c r="W975" s="315"/>
      <c r="X975" s="315"/>
      <c r="Y975" s="315"/>
      <c r="Z975" s="315"/>
      <c r="AA975" s="315"/>
      <c r="AB975" s="315"/>
      <c r="AC975" s="315"/>
      <c r="AD975" s="315"/>
      <c r="AE975" s="315"/>
      <c r="AF975" s="315"/>
      <c r="AG975" s="315"/>
      <c r="AH975" s="315"/>
      <c r="AI975" s="315"/>
      <c r="AJ975" s="315"/>
      <c r="AK975" s="315"/>
      <c r="AL975" s="315"/>
      <c r="AM975" s="315"/>
      <c r="AN975" s="315"/>
      <c r="AO975" s="315"/>
      <c r="AP975" s="315"/>
      <c r="AQ975" s="315"/>
      <c r="AR975" s="315"/>
      <c r="AS975" s="315"/>
      <c r="AT975" s="315"/>
      <c r="AU975" s="315"/>
      <c r="AV975" s="315"/>
      <c r="AW975" s="315"/>
      <c r="AX975" s="315"/>
      <c r="AY975" s="315"/>
      <c r="AZ975" s="315"/>
      <c r="BA975" s="315"/>
      <c r="BB975" s="315"/>
      <c r="BC975" s="315"/>
      <c r="BD975" s="315"/>
      <c r="BE975" s="315"/>
      <c r="BF975" s="315"/>
      <c r="BG975" s="315"/>
      <c r="BH975" s="315"/>
      <c r="BI975" s="315"/>
      <c r="BJ975" s="315"/>
      <c r="BK975" s="315"/>
      <c r="BL975" s="315"/>
      <c r="BM975" s="315"/>
      <c r="BN975" s="315"/>
      <c r="BO975" s="315"/>
      <c r="BP975" s="315"/>
      <c r="BQ975" s="315"/>
      <c r="BR975" s="315"/>
      <c r="BS975" s="315"/>
      <c r="BT975" s="315"/>
      <c r="BU975" s="315"/>
      <c r="BV975" s="315"/>
      <c r="BW975" s="315"/>
      <c r="BX975" s="315"/>
      <c r="BY975" s="315"/>
      <c r="BZ975" s="315"/>
      <c r="CA975" s="24"/>
      <c r="CB975" s="24"/>
      <c r="CC975" s="1"/>
    </row>
    <row r="976" spans="2:81" ht="15" customHeight="1">
      <c r="B976" s="305"/>
      <c r="C976" s="24"/>
      <c r="D976" s="24"/>
      <c r="E976" s="24"/>
      <c r="F976" s="24"/>
      <c r="G976" s="24"/>
      <c r="H976" s="24"/>
      <c r="I976" s="24"/>
      <c r="J976" s="24"/>
      <c r="K976" s="24"/>
      <c r="L976" s="24"/>
      <c r="M976" s="24"/>
      <c r="N976" s="24"/>
      <c r="O976" s="259" t="s">
        <v>930</v>
      </c>
      <c r="P976" s="259"/>
      <c r="Q976" s="259"/>
      <c r="R976" s="259"/>
      <c r="S976" s="259"/>
      <c r="T976" s="315"/>
      <c r="U976" s="315"/>
      <c r="V976" s="315"/>
      <c r="W976" s="315"/>
      <c r="X976" s="315"/>
      <c r="Y976" s="315"/>
      <c r="Z976" s="315"/>
      <c r="AA976" s="315"/>
      <c r="AB976" s="315"/>
      <c r="AC976" s="315"/>
      <c r="AD976" s="315"/>
      <c r="AE976" s="315"/>
      <c r="AF976" s="315"/>
      <c r="AG976" s="315"/>
      <c r="AH976" s="315"/>
      <c r="AI976" s="315"/>
      <c r="AJ976" s="315"/>
      <c r="AK976" s="315"/>
      <c r="AL976" s="315"/>
      <c r="AM976" s="315"/>
      <c r="AN976" s="315"/>
      <c r="AO976" s="315"/>
      <c r="AP976" s="315"/>
      <c r="AQ976" s="315"/>
      <c r="AR976" s="315"/>
      <c r="AS976" s="315"/>
      <c r="AT976" s="315"/>
      <c r="AU976" s="315"/>
      <c r="AV976" s="315"/>
      <c r="AW976" s="315"/>
      <c r="AX976" s="315"/>
      <c r="AY976" s="315"/>
      <c r="AZ976" s="315"/>
      <c r="BA976" s="315"/>
      <c r="BB976" s="315"/>
      <c r="BC976" s="315"/>
      <c r="BD976" s="315"/>
      <c r="BE976" s="315"/>
      <c r="BF976" s="315"/>
      <c r="BG976" s="315"/>
      <c r="BH976" s="315"/>
      <c r="BI976" s="315"/>
      <c r="BJ976" s="315"/>
      <c r="BK976" s="315"/>
      <c r="BL976" s="315"/>
      <c r="BM976" s="315"/>
      <c r="BN976" s="315"/>
      <c r="BO976" s="315"/>
      <c r="BP976" s="315"/>
      <c r="BQ976" s="315"/>
      <c r="BR976" s="315"/>
      <c r="BS976" s="315"/>
      <c r="BT976" s="315"/>
      <c r="BU976" s="315"/>
      <c r="BV976" s="315"/>
      <c r="BW976" s="315"/>
      <c r="BX976" s="315"/>
      <c r="BY976" s="315"/>
      <c r="BZ976" s="315"/>
      <c r="CA976" s="24"/>
      <c r="CB976" s="24"/>
      <c r="CC976" s="1"/>
    </row>
    <row r="977" spans="2:81" ht="15" customHeight="1">
      <c r="B977" s="305"/>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305"/>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305"/>
      <c r="C979" s="24"/>
      <c r="D979" s="24" t="s">
        <v>156</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305"/>
      <c r="C980" s="24"/>
      <c r="D980" s="24"/>
      <c r="E980" s="24"/>
      <c r="F980" s="24"/>
      <c r="G980" s="267" t="s">
        <v>37</v>
      </c>
      <c r="H980" s="267"/>
      <c r="I980" s="24" t="s">
        <v>114</v>
      </c>
      <c r="J980" s="24"/>
      <c r="K980" s="24"/>
      <c r="L980" s="24"/>
      <c r="M980" s="24"/>
      <c r="N980" s="24"/>
      <c r="O980" s="267" t="s">
        <v>37</v>
      </c>
      <c r="P980" s="267"/>
      <c r="Q980" s="24" t="s">
        <v>115</v>
      </c>
      <c r="R980" s="24"/>
      <c r="S980" s="24"/>
      <c r="T980" s="24"/>
      <c r="U980" s="24"/>
      <c r="V980" s="24"/>
      <c r="W980" s="267" t="s">
        <v>37</v>
      </c>
      <c r="X980" s="267"/>
      <c r="Y980" s="24" t="s">
        <v>116</v>
      </c>
      <c r="Z980" s="24"/>
      <c r="AA980" s="24"/>
      <c r="AB980" s="24"/>
      <c r="AC980" s="24"/>
      <c r="AD980" s="24"/>
      <c r="AE980" s="267" t="s">
        <v>37</v>
      </c>
      <c r="AF980" s="267"/>
      <c r="AG980" s="24" t="s">
        <v>117</v>
      </c>
      <c r="AH980" s="24"/>
      <c r="AI980" s="24"/>
      <c r="AJ980" s="24"/>
      <c r="AK980" s="24"/>
      <c r="AL980" s="24"/>
      <c r="AM980" s="267" t="s">
        <v>37</v>
      </c>
      <c r="AN980" s="267"/>
      <c r="AO980" s="24" t="s">
        <v>118</v>
      </c>
      <c r="AP980" s="24"/>
      <c r="AQ980" s="24"/>
      <c r="AR980" s="24"/>
      <c r="AS980" s="24"/>
      <c r="AT980" s="24"/>
      <c r="AU980" s="24"/>
      <c r="AV980" s="24"/>
      <c r="AW980" s="24"/>
      <c r="AX980" s="267" t="s">
        <v>37</v>
      </c>
      <c r="AY980" s="267"/>
      <c r="AZ980" s="24" t="s">
        <v>119</v>
      </c>
      <c r="BA980" s="24"/>
      <c r="BB980" s="24"/>
      <c r="BC980" s="24"/>
      <c r="BD980" s="24"/>
      <c r="BE980" s="24"/>
      <c r="BF980" s="24"/>
      <c r="BG980" s="24"/>
      <c r="BH980" s="24"/>
      <c r="BI980" s="24"/>
      <c r="BJ980" s="24"/>
      <c r="BK980" s="24"/>
      <c r="BL980" s="267" t="s">
        <v>37</v>
      </c>
      <c r="BM980" s="267"/>
      <c r="BN980" s="24" t="s">
        <v>120</v>
      </c>
      <c r="BO980" s="24"/>
      <c r="BP980" s="24"/>
      <c r="BQ980" s="24"/>
      <c r="BR980" s="24"/>
      <c r="BS980" s="24"/>
      <c r="BT980" s="24"/>
      <c r="BU980" s="24"/>
      <c r="BV980" s="24"/>
      <c r="BW980" s="24"/>
      <c r="BX980" s="24"/>
      <c r="BY980" s="24"/>
      <c r="BZ980" s="24"/>
      <c r="CA980" s="24"/>
      <c r="CB980" s="24"/>
      <c r="CC980" s="1"/>
    </row>
    <row r="981" spans="2:81" ht="15" customHeight="1">
      <c r="B981" s="305"/>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305"/>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305"/>
      <c r="C983" s="24"/>
      <c r="D983" s="24" t="s">
        <v>157</v>
      </c>
      <c r="E983" s="24"/>
      <c r="F983" s="24"/>
      <c r="G983" s="24"/>
      <c r="H983" s="24"/>
      <c r="I983" s="24"/>
      <c r="J983" s="24"/>
      <c r="K983" s="24"/>
      <c r="L983" s="24"/>
      <c r="M983" s="24"/>
      <c r="N983" s="24"/>
      <c r="O983" s="24"/>
      <c r="P983" s="24"/>
      <c r="Q983" s="24"/>
      <c r="R983" s="24"/>
      <c r="S983" s="262" t="s">
        <v>931</v>
      </c>
      <c r="T983" s="262"/>
      <c r="U983" s="262"/>
      <c r="V983" s="262"/>
      <c r="W983" s="262"/>
      <c r="X983" s="262"/>
      <c r="Y983" s="262"/>
      <c r="Z983" s="262"/>
      <c r="AA983" s="262"/>
      <c r="AB983" s="262"/>
      <c r="AC983" s="262"/>
      <c r="AD983" s="262"/>
      <c r="AE983" s="262"/>
      <c r="AF983" s="262"/>
      <c r="AG983" s="262"/>
      <c r="AH983" s="262"/>
      <c r="AI983" s="262"/>
      <c r="AJ983" s="262"/>
      <c r="AK983" s="262"/>
      <c r="AL983" s="262"/>
      <c r="AM983" s="262"/>
      <c r="AN983" s="262"/>
      <c r="AO983" s="262"/>
      <c r="AP983" s="262"/>
      <c r="AQ983" s="24"/>
      <c r="AR983" s="24" t="s">
        <v>738</v>
      </c>
      <c r="AS983" s="24"/>
      <c r="AT983" s="24"/>
      <c r="AU983" s="24"/>
      <c r="AV983" s="262"/>
      <c r="AW983" s="262"/>
      <c r="AX983" s="262"/>
      <c r="AY983" s="262"/>
      <c r="AZ983" s="262"/>
      <c r="BA983" s="262"/>
      <c r="BB983" s="262"/>
      <c r="BC983" s="262"/>
      <c r="BD983" s="262"/>
      <c r="BE983" s="262"/>
      <c r="BF983" s="262"/>
      <c r="BG983" s="262"/>
      <c r="BH983" s="262"/>
      <c r="BI983" s="262"/>
      <c r="BJ983" s="262"/>
      <c r="BK983" s="262"/>
      <c r="BL983" s="262"/>
      <c r="BM983" s="262"/>
      <c r="BN983" s="262"/>
      <c r="BO983" s="262"/>
      <c r="BP983" s="262"/>
      <c r="BQ983" s="262"/>
      <c r="BR983" s="24"/>
      <c r="BS983" s="24"/>
      <c r="BT983" s="24"/>
      <c r="BU983" s="24"/>
      <c r="BV983" s="24"/>
      <c r="BW983" s="24"/>
      <c r="BX983" s="24"/>
      <c r="BY983" s="24"/>
      <c r="BZ983" s="24"/>
      <c r="CA983" s="24"/>
      <c r="CB983" s="24"/>
      <c r="CC983" s="1"/>
    </row>
    <row r="984" spans="2:81" ht="15" customHeight="1">
      <c r="B984" s="305"/>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305"/>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305"/>
      <c r="C986" s="24"/>
      <c r="D986" s="24" t="s">
        <v>631</v>
      </c>
      <c r="E986" s="24"/>
      <c r="F986" s="24"/>
      <c r="G986" s="24"/>
      <c r="H986" s="24"/>
      <c r="I986" s="24"/>
      <c r="J986" s="24"/>
      <c r="K986" s="24"/>
      <c r="L986" s="24"/>
      <c r="M986" s="24"/>
      <c r="N986" s="24"/>
      <c r="O986" s="24"/>
      <c r="P986" s="24"/>
      <c r="Q986" s="24"/>
      <c r="R986" s="24"/>
      <c r="S986" s="314"/>
      <c r="T986" s="314"/>
      <c r="U986" s="314"/>
      <c r="V986" s="314"/>
      <c r="W986" s="314"/>
      <c r="X986" s="314"/>
      <c r="Y986" s="314"/>
      <c r="Z986" s="314"/>
      <c r="AA986" s="314"/>
      <c r="AB986" s="314"/>
      <c r="AC986" s="314"/>
      <c r="AD986" s="314"/>
      <c r="AE986" s="314"/>
      <c r="AF986" s="314"/>
      <c r="AG986" s="314"/>
      <c r="AH986" s="314"/>
      <c r="AI986" s="314"/>
      <c r="AJ986" s="314"/>
      <c r="AK986" s="31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305"/>
      <c r="C987" s="50"/>
      <c r="D987" s="50"/>
      <c r="E987" s="50"/>
      <c r="F987" s="50"/>
      <c r="G987" s="309" t="s">
        <v>37</v>
      </c>
      <c r="H987" s="309"/>
      <c r="I987" s="33" t="s">
        <v>773</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1155</v>
      </c>
    </row>
    <row r="988" spans="2:81" ht="15" customHeight="1">
      <c r="B988" s="305"/>
      <c r="C988" s="50"/>
      <c r="D988" s="50"/>
      <c r="E988" s="50"/>
      <c r="F988" s="50"/>
      <c r="G988" s="309" t="s">
        <v>37</v>
      </c>
      <c r="H988" s="309"/>
      <c r="I988" s="33" t="s">
        <v>774</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1154</v>
      </c>
    </row>
    <row r="989" spans="2:81" ht="15" customHeight="1">
      <c r="B989" s="305"/>
      <c r="C989" s="50"/>
      <c r="D989" s="50"/>
      <c r="E989" s="50"/>
      <c r="F989" s="50"/>
      <c r="G989" s="309" t="s">
        <v>37</v>
      </c>
      <c r="H989" s="309"/>
      <c r="I989" s="33" t="s">
        <v>775</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1153</v>
      </c>
    </row>
    <row r="990" spans="2:81" ht="15" customHeight="1">
      <c r="B990" s="305"/>
      <c r="C990" s="50"/>
      <c r="D990" s="50"/>
      <c r="E990" s="50"/>
      <c r="F990" s="50"/>
      <c r="G990" s="309" t="s">
        <v>37</v>
      </c>
      <c r="H990" s="309"/>
      <c r="I990" s="33" t="s">
        <v>341</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8" t="s">
        <v>1156</v>
      </c>
    </row>
    <row r="991" spans="2:81" ht="15" customHeight="1">
      <c r="B991" s="305"/>
      <c r="C991" s="50"/>
      <c r="D991" s="50"/>
      <c r="E991" s="50"/>
      <c r="F991" s="50"/>
      <c r="G991" s="309" t="s">
        <v>37</v>
      </c>
      <c r="H991" s="309"/>
      <c r="I991" s="33" t="s">
        <v>632</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8" t="s">
        <v>1157</v>
      </c>
    </row>
    <row r="992" spans="2:81" ht="15" customHeight="1">
      <c r="B992" s="305"/>
      <c r="C992" s="50"/>
      <c r="D992" s="50"/>
      <c r="E992" s="50"/>
      <c r="F992" s="50"/>
      <c r="G992" s="309" t="s">
        <v>37</v>
      </c>
      <c r="H992" s="309"/>
      <c r="I992" s="33" t="s">
        <v>633</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8" t="s">
        <v>1158</v>
      </c>
    </row>
    <row r="993" spans="2:81" ht="15" customHeight="1">
      <c r="B993" s="305"/>
      <c r="C993" s="50"/>
      <c r="D993" s="50"/>
      <c r="E993" s="50"/>
      <c r="F993" s="50"/>
      <c r="G993" s="309" t="s">
        <v>37</v>
      </c>
      <c r="H993" s="309"/>
      <c r="I993" s="33" t="s">
        <v>340</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8"/>
    </row>
    <row r="994" spans="2:81" ht="15" customHeight="1">
      <c r="B994" s="305"/>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305"/>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305"/>
      <c r="C996" s="24"/>
      <c r="D996" s="24" t="s">
        <v>634</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305"/>
      <c r="C997" s="50"/>
      <c r="D997" s="50"/>
      <c r="E997" s="50"/>
      <c r="F997" s="50"/>
      <c r="G997" s="309" t="s">
        <v>37</v>
      </c>
      <c r="H997" s="309"/>
      <c r="I997" s="33" t="s">
        <v>635</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8" t="s">
        <v>1160</v>
      </c>
    </row>
    <row r="998" spans="2:81" ht="15" customHeight="1">
      <c r="B998" s="305"/>
      <c r="C998" s="50"/>
      <c r="D998" s="50"/>
      <c r="E998" s="50"/>
      <c r="F998" s="50"/>
      <c r="G998" s="309" t="s">
        <v>37</v>
      </c>
      <c r="H998" s="309"/>
      <c r="I998" s="33" t="s">
        <v>636</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8" t="s">
        <v>1159</v>
      </c>
    </row>
    <row r="999" spans="2:81" ht="15" customHeight="1">
      <c r="B999" s="305"/>
      <c r="C999" s="50"/>
      <c r="D999" s="50"/>
      <c r="E999" s="50"/>
      <c r="F999" s="50"/>
      <c r="G999" s="309" t="s">
        <v>37</v>
      </c>
      <c r="H999" s="309"/>
      <c r="I999" s="33" t="s">
        <v>776</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8" t="s">
        <v>1161</v>
      </c>
    </row>
    <row r="1000" spans="2:81" ht="15" customHeight="1">
      <c r="B1000" s="305"/>
      <c r="C1000" s="50"/>
      <c r="D1000" s="50"/>
      <c r="E1000" s="50"/>
      <c r="F1000" s="50"/>
      <c r="G1000" s="309" t="s">
        <v>37</v>
      </c>
      <c r="H1000" s="309"/>
      <c r="I1000" s="33" t="s">
        <v>637</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8" t="s">
        <v>1162</v>
      </c>
    </row>
    <row r="1001" spans="2:81" ht="15" customHeight="1">
      <c r="B1001" s="305"/>
      <c r="C1001" s="50"/>
      <c r="D1001" s="50"/>
      <c r="E1001" s="50"/>
      <c r="F1001" s="50"/>
      <c r="G1001" s="309" t="s">
        <v>37</v>
      </c>
      <c r="H1001" s="309"/>
      <c r="I1001" s="33" t="s">
        <v>340</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1164</v>
      </c>
    </row>
    <row r="1002" spans="2:81" ht="15" customHeight="1">
      <c r="B1002" s="305"/>
      <c r="C1002" s="50"/>
      <c r="D1002" s="50"/>
      <c r="E1002" s="50"/>
      <c r="F1002" s="50"/>
      <c r="G1002" s="309" t="s">
        <v>37</v>
      </c>
      <c r="H1002" s="309"/>
      <c r="I1002" s="33" t="s">
        <v>638</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1163</v>
      </c>
    </row>
    <row r="1003" spans="2:81" ht="15" customHeight="1">
      <c r="B1003" s="305"/>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305"/>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305"/>
      <c r="C1005" s="24"/>
      <c r="D1005" s="24" t="s">
        <v>639</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305"/>
      <c r="C1006" s="50"/>
      <c r="D1006" s="50"/>
      <c r="E1006" s="50"/>
      <c r="F1006" s="50"/>
      <c r="G1006" s="309" t="s">
        <v>37</v>
      </c>
      <c r="H1006" s="309"/>
      <c r="I1006" s="33" t="s">
        <v>342</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8"/>
    </row>
    <row r="1007" spans="2:81" ht="15" customHeight="1">
      <c r="B1007" s="305"/>
      <c r="C1007" s="50"/>
      <c r="D1007" s="50"/>
      <c r="E1007" s="50"/>
      <c r="F1007" s="50"/>
      <c r="G1007" s="309" t="s">
        <v>37</v>
      </c>
      <c r="H1007" s="309"/>
      <c r="I1007" s="33" t="s">
        <v>343</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8"/>
    </row>
    <row r="1008" spans="2:81" ht="15" customHeight="1">
      <c r="B1008" s="305"/>
      <c r="C1008" s="50"/>
      <c r="D1008" s="50"/>
      <c r="E1008" s="50"/>
      <c r="F1008" s="50"/>
      <c r="G1008" s="309" t="s">
        <v>37</v>
      </c>
      <c r="H1008" s="309"/>
      <c r="I1008" s="33" t="s">
        <v>344</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8"/>
    </row>
    <row r="1009" spans="2:81" ht="15" customHeight="1">
      <c r="B1009" s="305"/>
      <c r="C1009" s="50"/>
      <c r="D1009" s="50"/>
      <c r="E1009" s="50"/>
      <c r="F1009" s="50"/>
      <c r="G1009" s="309" t="s">
        <v>37</v>
      </c>
      <c r="H1009" s="309"/>
      <c r="I1009" s="33" t="s">
        <v>640</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8"/>
    </row>
    <row r="1010" spans="2:81" ht="15" customHeight="1">
      <c r="B1010" s="305"/>
      <c r="C1010" s="50"/>
      <c r="D1010" s="50"/>
      <c r="E1010" s="50"/>
      <c r="F1010" s="50"/>
      <c r="G1010" s="309" t="s">
        <v>37</v>
      </c>
      <c r="H1010" s="309"/>
      <c r="I1010" s="33" t="s">
        <v>641</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8"/>
    </row>
    <row r="1011" spans="2:81" ht="15" customHeight="1">
      <c r="B1011" s="305"/>
      <c r="C1011" s="50"/>
      <c r="D1011" s="50"/>
      <c r="E1011" s="50"/>
      <c r="F1011" s="50"/>
      <c r="G1011" s="309" t="s">
        <v>37</v>
      </c>
      <c r="H1011" s="309"/>
      <c r="I1011" s="33" t="s">
        <v>642</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8" t="s">
        <v>1020</v>
      </c>
    </row>
    <row r="1012" spans="2:81" ht="15" customHeight="1">
      <c r="B1012" s="305"/>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8"/>
    </row>
    <row r="1013" spans="2:81" ht="15" customHeight="1">
      <c r="B1013" s="305"/>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305"/>
      <c r="C1014" s="24"/>
      <c r="D1014" s="24" t="s">
        <v>643</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1143</v>
      </c>
    </row>
    <row r="1015" spans="2:81" ht="15" customHeight="1">
      <c r="B1015" s="199"/>
      <c r="C1015" s="24"/>
      <c r="D1015" s="24"/>
      <c r="E1015" s="24"/>
      <c r="F1015" s="24" t="s">
        <v>158</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13"/>
      <c r="AC1015" s="313"/>
      <c r="AD1015" s="313"/>
      <c r="AE1015" s="313"/>
      <c r="AF1015" s="313"/>
      <c r="AG1015" s="313"/>
      <c r="AH1015" s="313"/>
      <c r="AI1015" s="313"/>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9"/>
      <c r="C1016" s="24"/>
      <c r="D1016" s="24"/>
      <c r="E1016" s="24"/>
      <c r="F1016" s="24" t="s">
        <v>159</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13"/>
      <c r="AC1016" s="313"/>
      <c r="AD1016" s="313"/>
      <c r="AE1016" s="313"/>
      <c r="AF1016" s="313"/>
      <c r="AG1016" s="313"/>
      <c r="AH1016" s="313"/>
      <c r="AI1016" s="313"/>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5" t="s">
        <v>1018</v>
      </c>
      <c r="C1017" s="24"/>
      <c r="D1017" s="24"/>
      <c r="E1017" s="24"/>
      <c r="F1017" s="24" t="s">
        <v>160</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13"/>
      <c r="AC1017" s="313"/>
      <c r="AD1017" s="313"/>
      <c r="AE1017" s="313"/>
      <c r="AF1017" s="313"/>
      <c r="AG1017" s="313"/>
      <c r="AH1017" s="313"/>
      <c r="AI1017" s="313"/>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4" t="s">
        <v>1018</v>
      </c>
    </row>
    <row r="1018" spans="2:81" ht="15" customHeight="1" thickBot="1">
      <c r="B1018" s="196" t="s">
        <v>1015</v>
      </c>
      <c r="C1018" s="24"/>
      <c r="D1018" s="24"/>
      <c r="E1018" s="24"/>
      <c r="F1018" s="24" t="s">
        <v>161</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13"/>
      <c r="AC1018" s="313"/>
      <c r="AD1018" s="313"/>
      <c r="AE1018" s="313"/>
      <c r="AF1018" s="313"/>
      <c r="AG1018" s="313"/>
      <c r="AH1018" s="313"/>
      <c r="AI1018" s="313"/>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6" t="s">
        <v>1015</v>
      </c>
    </row>
    <row r="1019" spans="2:81" ht="15" customHeight="1">
      <c r="B1019" s="197" t="s">
        <v>1016</v>
      </c>
      <c r="C1019" s="76"/>
      <c r="D1019" s="76" t="s">
        <v>644</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7" t="s">
        <v>1016</v>
      </c>
    </row>
    <row r="1020" spans="2:81" ht="15" customHeight="1">
      <c r="B1020" s="305" t="s">
        <v>1069</v>
      </c>
      <c r="C1020" s="24"/>
      <c r="D1020" s="24"/>
      <c r="E1020" s="24"/>
      <c r="F1020" s="24" t="s">
        <v>133</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73"/>
      <c r="AC1020" s="273"/>
      <c r="AD1020" s="273"/>
      <c r="AE1020" s="273"/>
      <c r="AF1020" s="273"/>
      <c r="AG1020" s="273"/>
      <c r="AH1020" s="273"/>
      <c r="AI1020" s="273"/>
      <c r="AJ1020" s="273"/>
      <c r="AK1020" s="273"/>
      <c r="AL1020" s="273"/>
      <c r="AM1020" s="273"/>
      <c r="AN1020" s="273"/>
      <c r="AO1020" s="273"/>
      <c r="AP1020" s="273"/>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5"/>
    </row>
    <row r="1021" spans="2:81" ht="15" customHeight="1">
      <c r="B1021" s="305"/>
      <c r="C1021" s="24"/>
      <c r="D1021" s="24"/>
      <c r="E1021" s="24"/>
      <c r="F1021" s="24" t="s">
        <v>162</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73"/>
      <c r="AC1021" s="273"/>
      <c r="AD1021" s="273"/>
      <c r="AE1021" s="273"/>
      <c r="AF1021" s="273"/>
      <c r="AG1021" s="273"/>
      <c r="AH1021" s="273"/>
      <c r="AI1021" s="273"/>
      <c r="AJ1021" s="273"/>
      <c r="AK1021" s="273"/>
      <c r="AL1021" s="273"/>
      <c r="AM1021" s="273"/>
      <c r="AN1021" s="273"/>
      <c r="AO1021" s="273"/>
      <c r="AP1021" s="273"/>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1017</v>
      </c>
    </row>
    <row r="1022" spans="2:81" ht="15" customHeight="1">
      <c r="B1022" s="305"/>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305"/>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305"/>
      <c r="C1024" s="24"/>
      <c r="D1024" s="24" t="s">
        <v>645</v>
      </c>
      <c r="E1024" s="24"/>
      <c r="F1024" s="24"/>
      <c r="G1024" s="24"/>
      <c r="H1024" s="24"/>
      <c r="I1024" s="24"/>
      <c r="J1024" s="24"/>
      <c r="K1024" s="24"/>
      <c r="L1024" s="24"/>
      <c r="M1024" s="24"/>
      <c r="N1024" s="24"/>
      <c r="O1024" s="24"/>
      <c r="P1024" s="24"/>
      <c r="Q1024" s="24"/>
      <c r="R1024" s="24"/>
      <c r="S1024" s="24"/>
      <c r="T1024" s="24"/>
      <c r="U1024" s="24"/>
      <c r="V1024" s="311"/>
      <c r="W1024" s="311"/>
      <c r="X1024" s="311"/>
      <c r="Y1024" s="311"/>
      <c r="Z1024" s="311"/>
      <c r="AA1024" s="311"/>
      <c r="AB1024" s="311"/>
      <c r="AC1024" s="311"/>
      <c r="AD1024" s="311"/>
      <c r="AE1024" s="311"/>
      <c r="AF1024" s="311"/>
      <c r="AG1024" s="311"/>
      <c r="AH1024" s="311"/>
      <c r="AI1024" s="311"/>
      <c r="AJ1024" s="311"/>
      <c r="AK1024" s="311"/>
      <c r="AL1024" s="311"/>
      <c r="AM1024" s="311"/>
      <c r="AN1024" s="311"/>
      <c r="AO1024" s="311"/>
      <c r="AP1024" s="311"/>
      <c r="AQ1024" s="311"/>
      <c r="AR1024" s="311"/>
      <c r="AS1024" s="311"/>
      <c r="AT1024" s="311"/>
      <c r="AU1024" s="311"/>
      <c r="AV1024" s="311"/>
      <c r="AW1024" s="311"/>
      <c r="AX1024" s="311"/>
      <c r="AY1024" s="311"/>
      <c r="AZ1024" s="311"/>
      <c r="BA1024" s="311"/>
      <c r="BB1024" s="311"/>
      <c r="BC1024" s="311"/>
      <c r="BD1024" s="311"/>
      <c r="BE1024" s="311"/>
      <c r="BF1024" s="311"/>
      <c r="BG1024" s="311"/>
      <c r="BH1024" s="311"/>
      <c r="BI1024" s="311"/>
      <c r="BJ1024" s="311"/>
      <c r="BK1024" s="311"/>
      <c r="BL1024" s="311"/>
      <c r="BM1024" s="311"/>
      <c r="BN1024" s="311"/>
      <c r="BO1024" s="311"/>
      <c r="BP1024" s="311"/>
      <c r="BQ1024" s="311"/>
      <c r="BR1024" s="311"/>
      <c r="BS1024" s="311"/>
      <c r="BT1024" s="311"/>
      <c r="BU1024" s="311"/>
      <c r="BV1024" s="311"/>
      <c r="BW1024" s="311"/>
      <c r="BX1024" s="311"/>
      <c r="BY1024" s="311"/>
      <c r="BZ1024" s="311"/>
      <c r="CA1024" s="311"/>
      <c r="CB1024" s="311"/>
      <c r="CC1024" s="1" t="s">
        <v>851</v>
      </c>
    </row>
    <row r="1025" spans="2:81" ht="15" customHeight="1">
      <c r="B1025" s="305"/>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305"/>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305"/>
      <c r="C1027" s="24"/>
      <c r="D1027" s="43" t="s">
        <v>646</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305"/>
      <c r="C1028" s="24"/>
      <c r="D1028" s="43"/>
      <c r="E1028" s="43"/>
      <c r="F1028" s="43" t="s">
        <v>163</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305"/>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309" t="s">
        <v>37</v>
      </c>
      <c r="BF1029" s="309"/>
      <c r="BG1029" s="43"/>
      <c r="BH1029" s="43" t="s">
        <v>139</v>
      </c>
      <c r="BI1029" s="43"/>
      <c r="BJ1029" s="43"/>
      <c r="BK1029" s="43"/>
      <c r="BL1029" s="43"/>
      <c r="BM1029" s="309" t="s">
        <v>37</v>
      </c>
      <c r="BN1029" s="309"/>
      <c r="BO1029" s="43"/>
      <c r="BP1029" s="43" t="s">
        <v>140</v>
      </c>
      <c r="BQ1029" s="43"/>
      <c r="BR1029" s="43"/>
      <c r="BS1029" s="43"/>
      <c r="BT1029" s="43"/>
      <c r="BU1029" s="44"/>
      <c r="BV1029" s="44"/>
      <c r="BW1029" s="44"/>
      <c r="BX1029" s="44"/>
      <c r="BY1029" s="44"/>
      <c r="BZ1029" s="44"/>
      <c r="CA1029" s="44"/>
      <c r="CB1029" s="44"/>
      <c r="CC1029" s="1" t="s">
        <v>817</v>
      </c>
    </row>
    <row r="1030" spans="2:81" ht="15" customHeight="1">
      <c r="B1030" s="305"/>
      <c r="C1030" s="24"/>
      <c r="D1030" s="43"/>
      <c r="E1030" s="43"/>
      <c r="F1030" s="43" t="s">
        <v>783</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305"/>
      <c r="C1031" s="24"/>
      <c r="D1031" s="43"/>
      <c r="E1031" s="43"/>
      <c r="F1031" s="43"/>
      <c r="G1031" s="43"/>
      <c r="H1031" s="43"/>
      <c r="I1031" s="309" t="s">
        <v>37</v>
      </c>
      <c r="J1031" s="309"/>
      <c r="K1031" s="43" t="s">
        <v>787</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817</v>
      </c>
    </row>
    <row r="1032" spans="2:81" ht="15" customHeight="1">
      <c r="B1032" s="305"/>
      <c r="C1032" s="24"/>
      <c r="D1032" s="43"/>
      <c r="E1032" s="43"/>
      <c r="F1032" s="43"/>
      <c r="G1032" s="43"/>
      <c r="H1032" s="43"/>
      <c r="I1032" s="113"/>
      <c r="J1032" s="113"/>
      <c r="K1032" s="43"/>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c r="AT1032" s="44"/>
      <c r="AU1032" s="44"/>
      <c r="AV1032" s="44"/>
      <c r="AW1032" s="44"/>
      <c r="AX1032" s="44"/>
      <c r="AY1032" s="44"/>
      <c r="AZ1032" s="44"/>
      <c r="BA1032" s="44"/>
      <c r="BB1032" s="44"/>
      <c r="BC1032" s="44"/>
      <c r="BD1032" s="44"/>
      <c r="BE1032" s="27"/>
      <c r="BF1032" s="27"/>
      <c r="BG1032" s="27"/>
      <c r="BH1032" s="27"/>
      <c r="BI1032" s="27"/>
      <c r="BJ1032" s="27"/>
      <c r="BK1032" s="27"/>
      <c r="BL1032" s="27"/>
      <c r="BM1032" s="27"/>
      <c r="BN1032" s="27"/>
      <c r="BO1032" s="43"/>
      <c r="BP1032" s="43"/>
      <c r="BQ1032" s="43"/>
      <c r="BR1032" s="43"/>
      <c r="BS1032" s="43"/>
      <c r="BT1032" s="43"/>
      <c r="BU1032" s="44"/>
      <c r="BV1032" s="44"/>
      <c r="BW1032" s="44"/>
      <c r="BX1032" s="44"/>
      <c r="BY1032" s="44"/>
      <c r="BZ1032" s="44"/>
      <c r="CA1032" s="44"/>
      <c r="CB1032" s="44"/>
      <c r="CC1032" s="1"/>
    </row>
    <row r="1033" spans="2:81" ht="15" customHeight="1">
      <c r="B1033" s="305"/>
      <c r="C1033" s="24"/>
      <c r="D1033" s="43"/>
      <c r="E1033" s="43"/>
      <c r="F1033" s="43"/>
      <c r="G1033" s="43"/>
      <c r="H1033" s="43"/>
      <c r="I1033" s="309" t="s">
        <v>37</v>
      </c>
      <c r="J1033" s="309"/>
      <c r="K1033" s="43" t="s">
        <v>788</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818</v>
      </c>
    </row>
    <row r="1034" spans="2:81" ht="15" customHeight="1">
      <c r="B1034" s="305"/>
      <c r="C1034" s="24"/>
      <c r="D1034" s="43"/>
      <c r="E1034" s="43"/>
      <c r="F1034" s="43"/>
      <c r="G1034" s="43"/>
      <c r="H1034" s="43"/>
      <c r="I1034" s="43"/>
      <c r="J1034" s="43"/>
      <c r="K1034" s="43" t="s">
        <v>784</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305"/>
      <c r="C1035" s="24"/>
      <c r="D1035" s="43"/>
      <c r="E1035" s="43"/>
      <c r="F1035" s="43"/>
      <c r="G1035" s="43"/>
      <c r="H1035" s="43"/>
      <c r="I1035" s="43"/>
      <c r="J1035" s="43"/>
      <c r="K1035" s="43" t="s">
        <v>785</v>
      </c>
      <c r="L1035" s="43"/>
      <c r="M1035" s="43"/>
      <c r="N1035" s="43"/>
      <c r="O1035" s="43"/>
      <c r="P1035" s="43"/>
      <c r="Q1035" s="43"/>
      <c r="R1035" s="309"/>
      <c r="S1035" s="309"/>
      <c r="T1035" s="309"/>
      <c r="U1035" s="309"/>
      <c r="V1035" s="309"/>
      <c r="W1035" s="309"/>
      <c r="X1035" s="309"/>
      <c r="Y1035" s="309"/>
      <c r="Z1035" s="309"/>
      <c r="AA1035" s="309"/>
      <c r="AB1035" s="309"/>
      <c r="AC1035" s="309"/>
      <c r="AD1035" s="309"/>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819</v>
      </c>
    </row>
    <row r="1036" spans="2:81" ht="15" customHeight="1">
      <c r="B1036" s="305"/>
      <c r="C1036" s="24"/>
      <c r="D1036" s="43"/>
      <c r="E1036" s="43"/>
      <c r="F1036" s="43"/>
      <c r="G1036" s="43"/>
      <c r="H1036" s="43"/>
      <c r="I1036" s="43"/>
      <c r="J1036" s="43"/>
      <c r="K1036" s="43" t="s">
        <v>786</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12"/>
      <c r="AI1036" s="312"/>
      <c r="AJ1036" s="312"/>
      <c r="AK1036" s="312"/>
      <c r="AL1036" s="312"/>
      <c r="AM1036" s="312"/>
      <c r="AN1036" s="312"/>
      <c r="AO1036" s="312"/>
      <c r="AP1036" s="312"/>
      <c r="AQ1036" s="312"/>
      <c r="AR1036" s="312"/>
      <c r="AS1036" s="44"/>
      <c r="AT1036" s="44" t="s">
        <v>22</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305"/>
      <c r="C1037" s="24"/>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c r="Z1037" s="43"/>
      <c r="AA1037" s="43"/>
      <c r="AB1037" s="43"/>
      <c r="AC1037" s="43"/>
      <c r="AD1037" s="43"/>
      <c r="AE1037" s="43"/>
      <c r="AF1037" s="43"/>
      <c r="AG1037" s="43"/>
      <c r="AH1037" s="112"/>
      <c r="AI1037" s="112"/>
      <c r="AJ1037" s="112"/>
      <c r="AK1037" s="112"/>
      <c r="AL1037" s="112"/>
      <c r="AM1037" s="112"/>
      <c r="AN1037" s="112"/>
      <c r="AO1037" s="112"/>
      <c r="AP1037" s="112"/>
      <c r="AQ1037" s="112"/>
      <c r="AR1037" s="112"/>
      <c r="AS1037" s="44"/>
      <c r="AT1037" s="44"/>
      <c r="AU1037" s="44"/>
      <c r="AV1037" s="44"/>
      <c r="AW1037" s="44"/>
      <c r="AX1037" s="44"/>
      <c r="AY1037" s="44"/>
      <c r="AZ1037" s="44"/>
      <c r="BA1037" s="44"/>
      <c r="BB1037" s="44"/>
      <c r="BC1037" s="44"/>
      <c r="BD1037" s="44"/>
      <c r="BE1037" s="27"/>
      <c r="BF1037" s="27"/>
      <c r="BG1037" s="27"/>
      <c r="BH1037" s="27"/>
      <c r="BI1037" s="27"/>
      <c r="BJ1037" s="27"/>
      <c r="BK1037" s="27"/>
      <c r="BL1037" s="27"/>
      <c r="BM1037" s="27"/>
      <c r="BN1037" s="27"/>
      <c r="BO1037" s="43"/>
      <c r="BP1037" s="43"/>
      <c r="BQ1037" s="43"/>
      <c r="BR1037" s="43"/>
      <c r="BS1037" s="43"/>
      <c r="BT1037" s="43"/>
      <c r="BU1037" s="44"/>
      <c r="BV1037" s="44"/>
      <c r="BW1037" s="44"/>
      <c r="BX1037" s="44"/>
      <c r="BY1037" s="44"/>
      <c r="BZ1037" s="44"/>
      <c r="CA1037" s="44"/>
      <c r="CB1037" s="44"/>
      <c r="CC1037" s="7" t="s">
        <v>869</v>
      </c>
    </row>
    <row r="1038" spans="2:81" ht="15" customHeight="1">
      <c r="B1038" s="305"/>
      <c r="C1038" s="24"/>
      <c r="D1038" s="43"/>
      <c r="E1038" s="43"/>
      <c r="F1038" s="43" t="s">
        <v>789</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309" t="s">
        <v>37</v>
      </c>
      <c r="BF1038" s="309"/>
      <c r="BG1038" s="43"/>
      <c r="BH1038" s="43" t="s">
        <v>139</v>
      </c>
      <c r="BI1038" s="43"/>
      <c r="BJ1038" s="43"/>
      <c r="BK1038" s="43"/>
      <c r="BL1038" s="43"/>
      <c r="BM1038" s="309" t="s">
        <v>37</v>
      </c>
      <c r="BN1038" s="309"/>
      <c r="BO1038" s="43"/>
      <c r="BP1038" s="43" t="s">
        <v>140</v>
      </c>
      <c r="BQ1038" s="43"/>
      <c r="BR1038" s="43"/>
      <c r="BS1038" s="43"/>
      <c r="BT1038" s="43"/>
      <c r="BU1038" s="44"/>
      <c r="BV1038" s="44"/>
      <c r="BW1038" s="44"/>
      <c r="BX1038" s="44"/>
      <c r="BY1038" s="44"/>
      <c r="BZ1038" s="44"/>
      <c r="CA1038" s="44"/>
      <c r="CB1038" s="44"/>
      <c r="CC1038" s="7" t="s">
        <v>820</v>
      </c>
    </row>
    <row r="1039" spans="2:81" ht="15" customHeight="1">
      <c r="B1039" s="305"/>
      <c r="C1039" s="24"/>
      <c r="D1039" s="43"/>
      <c r="E1039" s="43"/>
      <c r="F1039" s="43" t="s">
        <v>790</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56</v>
      </c>
      <c r="AY1039" s="43"/>
      <c r="AZ1039" s="312"/>
      <c r="BA1039" s="312"/>
      <c r="BB1039" s="312"/>
      <c r="BC1039" s="312"/>
      <c r="BD1039" s="312"/>
      <c r="BE1039" s="312"/>
      <c r="BF1039" s="312"/>
      <c r="BG1039" s="312"/>
      <c r="BH1039" s="312"/>
      <c r="BI1039" s="312"/>
      <c r="BJ1039" s="312"/>
      <c r="BK1039" s="43" t="s">
        <v>22</v>
      </c>
      <c r="BL1039" s="44"/>
      <c r="BM1039" s="44"/>
      <c r="BN1039" s="44"/>
      <c r="BO1039" s="44"/>
      <c r="BP1039" s="44"/>
      <c r="BQ1039" s="44"/>
      <c r="BR1039" s="44"/>
      <c r="BS1039" s="44"/>
      <c r="BT1039" s="44"/>
      <c r="BU1039" s="44"/>
      <c r="BV1039" s="44"/>
      <c r="BW1039" s="44"/>
      <c r="BX1039" s="44"/>
      <c r="BY1039" s="44"/>
      <c r="BZ1039" s="44"/>
      <c r="CA1039" s="44"/>
      <c r="CB1039" s="44"/>
      <c r="CC1039" s="1" t="s">
        <v>868</v>
      </c>
    </row>
    <row r="1040" spans="2:81" ht="15" customHeight="1">
      <c r="B1040" s="305"/>
      <c r="C1040" s="24"/>
      <c r="D1040" s="43"/>
      <c r="E1040" s="43"/>
      <c r="F1040" s="43" t="s">
        <v>791</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56</v>
      </c>
      <c r="AL1040" s="43"/>
      <c r="AM1040" s="312"/>
      <c r="AN1040" s="312"/>
      <c r="AO1040" s="312"/>
      <c r="AP1040" s="312"/>
      <c r="AQ1040" s="312"/>
      <c r="AR1040" s="312"/>
      <c r="AS1040" s="312"/>
      <c r="AT1040" s="312"/>
      <c r="AU1040" s="312"/>
      <c r="AV1040" s="312"/>
      <c r="AW1040" s="312"/>
      <c r="AX1040" s="43" t="s">
        <v>22</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865</v>
      </c>
    </row>
    <row r="1041" spans="2:81" ht="15" customHeight="1">
      <c r="B1041" s="305"/>
      <c r="C1041" s="24"/>
      <c r="D1041" s="43"/>
      <c r="E1041" s="43"/>
      <c r="F1041" s="43" t="s">
        <v>792</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309" t="s">
        <v>37</v>
      </c>
      <c r="AE1041" s="309"/>
      <c r="AF1041" s="43"/>
      <c r="AG1041" s="43" t="s">
        <v>164</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31"/>
    </row>
    <row r="1042" spans="2:81" ht="15" customHeight="1">
      <c r="B1042" s="305"/>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309" t="s">
        <v>37</v>
      </c>
      <c r="AE1042" s="309"/>
      <c r="AF1042" s="43"/>
      <c r="AG1042" s="43" t="s">
        <v>165</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873</v>
      </c>
    </row>
    <row r="1043" spans="2:81" ht="15" customHeight="1">
      <c r="B1043" s="305"/>
      <c r="C1043" s="24"/>
      <c r="D1043" s="43"/>
      <c r="E1043" s="43"/>
      <c r="F1043" s="43" t="s">
        <v>793</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10"/>
      <c r="AE1043" s="310"/>
      <c r="AF1043" s="310"/>
      <c r="AG1043" s="310"/>
      <c r="AH1043" s="310"/>
      <c r="AI1043" s="310"/>
      <c r="AJ1043" s="310"/>
      <c r="AK1043" s="310"/>
      <c r="AL1043" s="310"/>
      <c r="AM1043" s="310"/>
      <c r="AN1043" s="310"/>
      <c r="AO1043" s="310"/>
      <c r="AP1043" s="310"/>
      <c r="AQ1043" s="310"/>
      <c r="AR1043" s="310"/>
      <c r="AS1043" s="310"/>
      <c r="AT1043" s="310"/>
      <c r="AU1043" s="310"/>
      <c r="AV1043" s="310"/>
      <c r="AW1043" s="310"/>
      <c r="AX1043" s="310"/>
      <c r="AY1043" s="310"/>
      <c r="AZ1043" s="310"/>
      <c r="BA1043" s="310"/>
      <c r="BB1043" s="310"/>
      <c r="BC1043" s="310"/>
      <c r="BD1043" s="310"/>
      <c r="BE1043" s="310"/>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867</v>
      </c>
    </row>
    <row r="1044" spans="2:81" ht="15" customHeight="1">
      <c r="B1044" s="305"/>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305"/>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305"/>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305"/>
      <c r="C1047" s="24"/>
      <c r="D1047" s="24" t="s">
        <v>647</v>
      </c>
      <c r="E1047" s="24"/>
      <c r="F1047" s="24"/>
      <c r="G1047" s="24"/>
      <c r="H1047" s="24"/>
      <c r="I1047" s="24"/>
      <c r="J1047" s="24"/>
      <c r="K1047" s="24"/>
      <c r="L1047" s="24"/>
      <c r="M1047" s="24"/>
      <c r="N1047" s="24"/>
      <c r="O1047" s="24"/>
      <c r="P1047" s="24"/>
      <c r="Q1047" s="24"/>
      <c r="R1047" s="24"/>
      <c r="S1047" s="24"/>
      <c r="T1047" s="24"/>
      <c r="U1047" s="24"/>
      <c r="V1047" s="24"/>
      <c r="W1047" s="24"/>
      <c r="X1047" s="24" t="s">
        <v>122</v>
      </c>
      <c r="Y1047" s="24"/>
      <c r="Z1047" s="24"/>
      <c r="AA1047" s="24"/>
      <c r="AB1047" s="24"/>
      <c r="AC1047" s="24"/>
      <c r="AD1047" s="24"/>
      <c r="AE1047" s="24"/>
      <c r="AF1047" s="24"/>
      <c r="AG1047" s="24"/>
      <c r="AH1047" s="24"/>
      <c r="AI1047" s="24"/>
      <c r="AJ1047" s="24"/>
      <c r="AK1047" s="24"/>
      <c r="AL1047" s="24"/>
      <c r="AM1047" s="24"/>
      <c r="AN1047" s="24" t="s">
        <v>123</v>
      </c>
      <c r="AO1047" s="24"/>
      <c r="AP1047" s="24"/>
      <c r="AQ1047" s="24"/>
      <c r="AR1047" s="24"/>
      <c r="AS1047" s="24"/>
      <c r="AT1047" s="24"/>
      <c r="AU1047" s="24"/>
      <c r="AV1047" s="24"/>
      <c r="AW1047" s="24"/>
      <c r="AX1047" s="24"/>
      <c r="AY1047" s="24"/>
      <c r="AZ1047" s="24"/>
      <c r="BA1047" s="24"/>
      <c r="BB1047" s="24"/>
      <c r="BC1047" s="24"/>
      <c r="BD1047" s="24"/>
      <c r="BE1047" s="24" t="s">
        <v>124</v>
      </c>
      <c r="BF1047" s="24"/>
      <c r="BG1047" s="24"/>
      <c r="BH1047" s="24"/>
      <c r="BI1047" s="24"/>
      <c r="BJ1047" s="24"/>
      <c r="BK1047" s="24"/>
      <c r="BL1047" s="24"/>
      <c r="BM1047" s="24"/>
      <c r="BN1047" s="24"/>
      <c r="BO1047" s="24"/>
      <c r="BP1047" s="24"/>
      <c r="BQ1047" s="24"/>
      <c r="BR1047" s="24"/>
      <c r="BS1047" s="24"/>
      <c r="BT1047" s="24"/>
      <c r="BU1047" s="24"/>
      <c r="BV1047" s="24"/>
      <c r="BW1047" s="24" t="s">
        <v>60</v>
      </c>
      <c r="BX1047" s="24"/>
      <c r="BY1047" s="24"/>
      <c r="BZ1047" s="24"/>
      <c r="CA1047" s="24"/>
      <c r="CB1047" s="24"/>
      <c r="CC1047" s="1"/>
    </row>
    <row r="1048" spans="2:81" ht="15" customHeight="1">
      <c r="B1048" s="305"/>
      <c r="C1048" s="24"/>
      <c r="D1048" s="24"/>
      <c r="E1048" s="24"/>
      <c r="F1048" s="260" t="s">
        <v>166</v>
      </c>
      <c r="G1048" s="260"/>
      <c r="H1048" s="260"/>
      <c r="I1048" s="260"/>
      <c r="J1048" s="260"/>
      <c r="K1048" s="260"/>
      <c r="L1048" s="260"/>
      <c r="M1048" s="260"/>
      <c r="N1048" s="24" t="s">
        <v>19</v>
      </c>
      <c r="O1048" s="24"/>
      <c r="P1048" s="306"/>
      <c r="Q1048" s="306"/>
      <c r="R1048" s="306"/>
      <c r="S1048" s="306"/>
      <c r="T1048" s="259" t="s">
        <v>167</v>
      </c>
      <c r="U1048" s="259"/>
      <c r="V1048" s="259"/>
      <c r="W1048" s="24"/>
      <c r="X1048" s="24" t="s">
        <v>19</v>
      </c>
      <c r="Y1048" s="307"/>
      <c r="Z1048" s="307"/>
      <c r="AA1048" s="307"/>
      <c r="AB1048" s="307"/>
      <c r="AC1048" s="307"/>
      <c r="AD1048" s="307"/>
      <c r="AE1048" s="307"/>
      <c r="AF1048" s="307"/>
      <c r="AG1048" s="307"/>
      <c r="AH1048" s="307"/>
      <c r="AI1048" s="307"/>
      <c r="AJ1048" s="307"/>
      <c r="AK1048" s="307"/>
      <c r="AL1048" s="307"/>
      <c r="AM1048" s="307"/>
      <c r="AN1048" s="24" t="s">
        <v>89</v>
      </c>
      <c r="AO1048" s="24"/>
      <c r="AP1048" s="307"/>
      <c r="AQ1048" s="307"/>
      <c r="AR1048" s="307"/>
      <c r="AS1048" s="307"/>
      <c r="AT1048" s="307"/>
      <c r="AU1048" s="307"/>
      <c r="AV1048" s="307"/>
      <c r="AW1048" s="307"/>
      <c r="AX1048" s="307"/>
      <c r="AY1048" s="307"/>
      <c r="AZ1048" s="307"/>
      <c r="BA1048" s="307"/>
      <c r="BB1048" s="307"/>
      <c r="BC1048" s="307"/>
      <c r="BD1048" s="307"/>
      <c r="BE1048" s="24" t="s">
        <v>89</v>
      </c>
      <c r="BF1048" s="24"/>
      <c r="BG1048" s="308">
        <f>Y1048+AP1048</f>
        <v>0</v>
      </c>
      <c r="BH1048" s="308"/>
      <c r="BI1048" s="308"/>
      <c r="BJ1048" s="308"/>
      <c r="BK1048" s="308"/>
      <c r="BL1048" s="308"/>
      <c r="BM1048" s="308"/>
      <c r="BN1048" s="308"/>
      <c r="BO1048" s="308"/>
      <c r="BP1048" s="308"/>
      <c r="BQ1048" s="308"/>
      <c r="BR1048" s="308"/>
      <c r="BS1048" s="308"/>
      <c r="BT1048" s="308"/>
      <c r="BU1048" s="308"/>
      <c r="BV1048" s="66"/>
      <c r="BW1048" s="62" t="s">
        <v>60</v>
      </c>
      <c r="BX1048" s="62"/>
      <c r="BY1048" s="62"/>
      <c r="BZ1048" s="62"/>
      <c r="CA1048" s="62"/>
      <c r="CB1048" s="24"/>
      <c r="CC1048" s="1" t="s">
        <v>1144</v>
      </c>
    </row>
    <row r="1049" spans="2:81" ht="15" customHeight="1">
      <c r="B1049" s="305"/>
      <c r="C1049" s="24"/>
      <c r="D1049" s="24"/>
      <c r="E1049" s="24"/>
      <c r="F1049" s="24"/>
      <c r="G1049" s="24"/>
      <c r="H1049" s="24"/>
      <c r="I1049" s="24"/>
      <c r="J1049" s="24"/>
      <c r="K1049" s="24"/>
      <c r="L1049" s="24"/>
      <c r="M1049" s="24"/>
      <c r="N1049" s="24" t="s">
        <v>19</v>
      </c>
      <c r="O1049" s="24"/>
      <c r="P1049" s="306"/>
      <c r="Q1049" s="306"/>
      <c r="R1049" s="306"/>
      <c r="S1049" s="306"/>
      <c r="T1049" s="259" t="s">
        <v>167</v>
      </c>
      <c r="U1049" s="259"/>
      <c r="V1049" s="259"/>
      <c r="W1049" s="24"/>
      <c r="X1049" s="24" t="s">
        <v>19</v>
      </c>
      <c r="Y1049" s="307"/>
      <c r="Z1049" s="307"/>
      <c r="AA1049" s="307"/>
      <c r="AB1049" s="307"/>
      <c r="AC1049" s="307"/>
      <c r="AD1049" s="307"/>
      <c r="AE1049" s="307"/>
      <c r="AF1049" s="307"/>
      <c r="AG1049" s="307"/>
      <c r="AH1049" s="307"/>
      <c r="AI1049" s="307"/>
      <c r="AJ1049" s="307"/>
      <c r="AK1049" s="307"/>
      <c r="AL1049" s="307"/>
      <c r="AM1049" s="307"/>
      <c r="AN1049" s="24" t="s">
        <v>89</v>
      </c>
      <c r="AO1049" s="24"/>
      <c r="AP1049" s="307"/>
      <c r="AQ1049" s="307"/>
      <c r="AR1049" s="307"/>
      <c r="AS1049" s="307"/>
      <c r="AT1049" s="307"/>
      <c r="AU1049" s="307"/>
      <c r="AV1049" s="307"/>
      <c r="AW1049" s="307"/>
      <c r="AX1049" s="307"/>
      <c r="AY1049" s="307"/>
      <c r="AZ1049" s="307"/>
      <c r="BA1049" s="307"/>
      <c r="BB1049" s="307"/>
      <c r="BC1049" s="307"/>
      <c r="BD1049" s="307"/>
      <c r="BE1049" s="24" t="s">
        <v>89</v>
      </c>
      <c r="BF1049" s="24"/>
      <c r="BG1049" s="308">
        <f>Y1049+AP1049</f>
        <v>0</v>
      </c>
      <c r="BH1049" s="308"/>
      <c r="BI1049" s="308"/>
      <c r="BJ1049" s="308"/>
      <c r="BK1049" s="308"/>
      <c r="BL1049" s="308"/>
      <c r="BM1049" s="308"/>
      <c r="BN1049" s="308"/>
      <c r="BO1049" s="308"/>
      <c r="BP1049" s="308"/>
      <c r="BQ1049" s="308"/>
      <c r="BR1049" s="308"/>
      <c r="BS1049" s="308"/>
      <c r="BT1049" s="308"/>
      <c r="BU1049" s="308"/>
      <c r="BV1049" s="66"/>
      <c r="BW1049" s="62" t="s">
        <v>60</v>
      </c>
      <c r="BX1049" s="62"/>
      <c r="BY1049" s="62"/>
      <c r="BZ1049" s="62"/>
      <c r="CA1049" s="62"/>
      <c r="CB1049" s="24"/>
      <c r="CC1049" s="1"/>
    </row>
    <row r="1050" spans="2:81" ht="15" customHeight="1">
      <c r="B1050" s="305"/>
      <c r="C1050" s="24"/>
      <c r="D1050" s="24"/>
      <c r="E1050" s="24"/>
      <c r="F1050" s="24"/>
      <c r="G1050" s="24"/>
      <c r="H1050" s="24"/>
      <c r="I1050" s="24"/>
      <c r="J1050" s="24"/>
      <c r="K1050" s="24"/>
      <c r="L1050" s="24"/>
      <c r="M1050" s="24"/>
      <c r="N1050" s="24" t="s">
        <v>19</v>
      </c>
      <c r="O1050" s="24"/>
      <c r="P1050" s="306"/>
      <c r="Q1050" s="306"/>
      <c r="R1050" s="306"/>
      <c r="S1050" s="306"/>
      <c r="T1050" s="259" t="s">
        <v>167</v>
      </c>
      <c r="U1050" s="259"/>
      <c r="V1050" s="259"/>
      <c r="W1050" s="24"/>
      <c r="X1050" s="24" t="s">
        <v>19</v>
      </c>
      <c r="Y1050" s="307"/>
      <c r="Z1050" s="307"/>
      <c r="AA1050" s="307"/>
      <c r="AB1050" s="307"/>
      <c r="AC1050" s="307"/>
      <c r="AD1050" s="307"/>
      <c r="AE1050" s="307"/>
      <c r="AF1050" s="307"/>
      <c r="AG1050" s="307"/>
      <c r="AH1050" s="307"/>
      <c r="AI1050" s="307"/>
      <c r="AJ1050" s="307"/>
      <c r="AK1050" s="307"/>
      <c r="AL1050" s="307"/>
      <c r="AM1050" s="307"/>
      <c r="AN1050" s="24" t="s">
        <v>89</v>
      </c>
      <c r="AO1050" s="24"/>
      <c r="AP1050" s="307"/>
      <c r="AQ1050" s="307"/>
      <c r="AR1050" s="307"/>
      <c r="AS1050" s="307"/>
      <c r="AT1050" s="307"/>
      <c r="AU1050" s="307"/>
      <c r="AV1050" s="307"/>
      <c r="AW1050" s="307"/>
      <c r="AX1050" s="307"/>
      <c r="AY1050" s="307"/>
      <c r="AZ1050" s="307"/>
      <c r="BA1050" s="307"/>
      <c r="BB1050" s="307"/>
      <c r="BC1050" s="307"/>
      <c r="BD1050" s="307"/>
      <c r="BE1050" s="24" t="s">
        <v>89</v>
      </c>
      <c r="BF1050" s="24"/>
      <c r="BG1050" s="308">
        <f t="shared" ref="BG1050:BG1056" si="6">Y1050+AP1050</f>
        <v>0</v>
      </c>
      <c r="BH1050" s="308"/>
      <c r="BI1050" s="308"/>
      <c r="BJ1050" s="308"/>
      <c r="BK1050" s="308"/>
      <c r="BL1050" s="308"/>
      <c r="BM1050" s="308"/>
      <c r="BN1050" s="308"/>
      <c r="BO1050" s="308"/>
      <c r="BP1050" s="308"/>
      <c r="BQ1050" s="308"/>
      <c r="BR1050" s="308"/>
      <c r="BS1050" s="308"/>
      <c r="BT1050" s="308"/>
      <c r="BU1050" s="308"/>
      <c r="BV1050" s="66"/>
      <c r="BW1050" s="62" t="s">
        <v>60</v>
      </c>
      <c r="BX1050" s="62"/>
      <c r="BY1050" s="62"/>
      <c r="BZ1050" s="62"/>
      <c r="CA1050" s="62"/>
      <c r="CB1050" s="24"/>
      <c r="CC1050" s="1"/>
    </row>
    <row r="1051" spans="2:81" ht="15" customHeight="1">
      <c r="B1051" s="305"/>
      <c r="C1051" s="24"/>
      <c r="D1051" s="24"/>
      <c r="E1051" s="24"/>
      <c r="F1051" s="24"/>
      <c r="G1051" s="24"/>
      <c r="H1051" s="24"/>
      <c r="I1051" s="24"/>
      <c r="J1051" s="24"/>
      <c r="K1051" s="24"/>
      <c r="L1051" s="24"/>
      <c r="M1051" s="24"/>
      <c r="N1051" s="24" t="s">
        <v>19</v>
      </c>
      <c r="O1051" s="24"/>
      <c r="P1051" s="306"/>
      <c r="Q1051" s="306"/>
      <c r="R1051" s="306"/>
      <c r="S1051" s="306"/>
      <c r="T1051" s="259" t="s">
        <v>167</v>
      </c>
      <c r="U1051" s="259"/>
      <c r="V1051" s="259"/>
      <c r="W1051" s="24"/>
      <c r="X1051" s="24" t="s">
        <v>19</v>
      </c>
      <c r="Y1051" s="307"/>
      <c r="Z1051" s="307"/>
      <c r="AA1051" s="307"/>
      <c r="AB1051" s="307"/>
      <c r="AC1051" s="307"/>
      <c r="AD1051" s="307"/>
      <c r="AE1051" s="307"/>
      <c r="AF1051" s="307"/>
      <c r="AG1051" s="307"/>
      <c r="AH1051" s="307"/>
      <c r="AI1051" s="307"/>
      <c r="AJ1051" s="307"/>
      <c r="AK1051" s="307"/>
      <c r="AL1051" s="307"/>
      <c r="AM1051" s="307"/>
      <c r="AN1051" s="24" t="s">
        <v>89</v>
      </c>
      <c r="AO1051" s="24"/>
      <c r="AP1051" s="307"/>
      <c r="AQ1051" s="307"/>
      <c r="AR1051" s="307"/>
      <c r="AS1051" s="307"/>
      <c r="AT1051" s="307"/>
      <c r="AU1051" s="307"/>
      <c r="AV1051" s="307"/>
      <c r="AW1051" s="307"/>
      <c r="AX1051" s="307"/>
      <c r="AY1051" s="307"/>
      <c r="AZ1051" s="307"/>
      <c r="BA1051" s="307"/>
      <c r="BB1051" s="307"/>
      <c r="BC1051" s="307"/>
      <c r="BD1051" s="307"/>
      <c r="BE1051" s="24" t="s">
        <v>89</v>
      </c>
      <c r="BF1051" s="24"/>
      <c r="BG1051" s="308">
        <f t="shared" si="6"/>
        <v>0</v>
      </c>
      <c r="BH1051" s="308"/>
      <c r="BI1051" s="308"/>
      <c r="BJ1051" s="308"/>
      <c r="BK1051" s="308"/>
      <c r="BL1051" s="308"/>
      <c r="BM1051" s="308"/>
      <c r="BN1051" s="308"/>
      <c r="BO1051" s="308"/>
      <c r="BP1051" s="308"/>
      <c r="BQ1051" s="308"/>
      <c r="BR1051" s="308"/>
      <c r="BS1051" s="308"/>
      <c r="BT1051" s="308"/>
      <c r="BU1051" s="308"/>
      <c r="BV1051" s="66"/>
      <c r="BW1051" s="62" t="s">
        <v>60</v>
      </c>
      <c r="BX1051" s="62"/>
      <c r="BY1051" s="62"/>
      <c r="BZ1051" s="62"/>
      <c r="CA1051" s="62"/>
      <c r="CB1051" s="24"/>
      <c r="CC1051" s="159" t="s">
        <v>970</v>
      </c>
    </row>
    <row r="1052" spans="2:81" ht="15" customHeight="1">
      <c r="B1052" s="305"/>
      <c r="C1052" s="24"/>
      <c r="D1052" s="24"/>
      <c r="E1052" s="24"/>
      <c r="F1052" s="24"/>
      <c r="G1052" s="24"/>
      <c r="H1052" s="24"/>
      <c r="I1052" s="24"/>
      <c r="J1052" s="24"/>
      <c r="K1052" s="24"/>
      <c r="L1052" s="24"/>
      <c r="M1052" s="24"/>
      <c r="N1052" s="24" t="s">
        <v>19</v>
      </c>
      <c r="O1052" s="24"/>
      <c r="P1052" s="306"/>
      <c r="Q1052" s="306"/>
      <c r="R1052" s="306"/>
      <c r="S1052" s="306"/>
      <c r="T1052" s="259" t="s">
        <v>167</v>
      </c>
      <c r="U1052" s="259"/>
      <c r="V1052" s="259"/>
      <c r="W1052" s="24"/>
      <c r="X1052" s="24" t="s">
        <v>19</v>
      </c>
      <c r="Y1052" s="307"/>
      <c r="Z1052" s="307"/>
      <c r="AA1052" s="307"/>
      <c r="AB1052" s="307"/>
      <c r="AC1052" s="307"/>
      <c r="AD1052" s="307"/>
      <c r="AE1052" s="307"/>
      <c r="AF1052" s="307"/>
      <c r="AG1052" s="307"/>
      <c r="AH1052" s="307"/>
      <c r="AI1052" s="307"/>
      <c r="AJ1052" s="307"/>
      <c r="AK1052" s="307"/>
      <c r="AL1052" s="307"/>
      <c r="AM1052" s="307"/>
      <c r="AN1052" s="24" t="s">
        <v>89</v>
      </c>
      <c r="AO1052" s="24"/>
      <c r="AP1052" s="307"/>
      <c r="AQ1052" s="307"/>
      <c r="AR1052" s="307"/>
      <c r="AS1052" s="307"/>
      <c r="AT1052" s="307"/>
      <c r="AU1052" s="307"/>
      <c r="AV1052" s="307"/>
      <c r="AW1052" s="307"/>
      <c r="AX1052" s="307"/>
      <c r="AY1052" s="307"/>
      <c r="AZ1052" s="307"/>
      <c r="BA1052" s="307"/>
      <c r="BB1052" s="307"/>
      <c r="BC1052" s="307"/>
      <c r="BD1052" s="307"/>
      <c r="BE1052" s="24" t="s">
        <v>89</v>
      </c>
      <c r="BF1052" s="24"/>
      <c r="BG1052" s="308">
        <f t="shared" si="6"/>
        <v>0</v>
      </c>
      <c r="BH1052" s="308"/>
      <c r="BI1052" s="308"/>
      <c r="BJ1052" s="308"/>
      <c r="BK1052" s="308"/>
      <c r="BL1052" s="308"/>
      <c r="BM1052" s="308"/>
      <c r="BN1052" s="308"/>
      <c r="BO1052" s="308"/>
      <c r="BP1052" s="308"/>
      <c r="BQ1052" s="308"/>
      <c r="BR1052" s="308"/>
      <c r="BS1052" s="308"/>
      <c r="BT1052" s="308"/>
      <c r="BU1052" s="308"/>
      <c r="BV1052" s="66"/>
      <c r="BW1052" s="62" t="s">
        <v>60</v>
      </c>
      <c r="BX1052" s="62"/>
      <c r="BY1052" s="62"/>
      <c r="BZ1052" s="62"/>
      <c r="CA1052" s="62"/>
      <c r="CB1052" s="24"/>
      <c r="CC1052" s="159" t="s">
        <v>971</v>
      </c>
    </row>
    <row r="1053" spans="2:81" ht="15" customHeight="1">
      <c r="B1053" s="305"/>
      <c r="C1053" s="24"/>
      <c r="D1053" s="24"/>
      <c r="E1053" s="24"/>
      <c r="F1053" s="24"/>
      <c r="G1053" s="24"/>
      <c r="H1053" s="24"/>
      <c r="I1053" s="24"/>
      <c r="J1053" s="24"/>
      <c r="K1053" s="24"/>
      <c r="L1053" s="24"/>
      <c r="M1053" s="24"/>
      <c r="N1053" s="24" t="s">
        <v>19</v>
      </c>
      <c r="O1053" s="24"/>
      <c r="P1053" s="306"/>
      <c r="Q1053" s="306"/>
      <c r="R1053" s="306"/>
      <c r="S1053" s="306"/>
      <c r="T1053" s="259" t="s">
        <v>167</v>
      </c>
      <c r="U1053" s="259"/>
      <c r="V1053" s="259"/>
      <c r="W1053" s="24"/>
      <c r="X1053" s="24" t="s">
        <v>19</v>
      </c>
      <c r="Y1053" s="307"/>
      <c r="Z1053" s="307"/>
      <c r="AA1053" s="307"/>
      <c r="AB1053" s="307"/>
      <c r="AC1053" s="307"/>
      <c r="AD1053" s="307"/>
      <c r="AE1053" s="307"/>
      <c r="AF1053" s="307"/>
      <c r="AG1053" s="307"/>
      <c r="AH1053" s="307"/>
      <c r="AI1053" s="307"/>
      <c r="AJ1053" s="307"/>
      <c r="AK1053" s="307"/>
      <c r="AL1053" s="307"/>
      <c r="AM1053" s="307"/>
      <c r="AN1053" s="24" t="s">
        <v>89</v>
      </c>
      <c r="AO1053" s="24"/>
      <c r="AP1053" s="307"/>
      <c r="AQ1053" s="307"/>
      <c r="AR1053" s="307"/>
      <c r="AS1053" s="307"/>
      <c r="AT1053" s="307"/>
      <c r="AU1053" s="307"/>
      <c r="AV1053" s="307"/>
      <c r="AW1053" s="307"/>
      <c r="AX1053" s="307"/>
      <c r="AY1053" s="307"/>
      <c r="AZ1053" s="307"/>
      <c r="BA1053" s="307"/>
      <c r="BB1053" s="307"/>
      <c r="BC1053" s="307"/>
      <c r="BD1053" s="307"/>
      <c r="BE1053" s="24" t="s">
        <v>89</v>
      </c>
      <c r="BF1053" s="24"/>
      <c r="BG1053" s="308">
        <f t="shared" si="6"/>
        <v>0</v>
      </c>
      <c r="BH1053" s="308"/>
      <c r="BI1053" s="308"/>
      <c r="BJ1053" s="308"/>
      <c r="BK1053" s="308"/>
      <c r="BL1053" s="308"/>
      <c r="BM1053" s="308"/>
      <c r="BN1053" s="308"/>
      <c r="BO1053" s="308"/>
      <c r="BP1053" s="308"/>
      <c r="BQ1053" s="308"/>
      <c r="BR1053" s="308"/>
      <c r="BS1053" s="308"/>
      <c r="BT1053" s="308"/>
      <c r="BU1053" s="308"/>
      <c r="BV1053" s="66"/>
      <c r="BW1053" s="62" t="s">
        <v>60</v>
      </c>
      <c r="BX1053" s="62"/>
      <c r="BY1053" s="62"/>
      <c r="BZ1053" s="62"/>
      <c r="CA1053" s="62"/>
      <c r="CB1053" s="24"/>
      <c r="CC1053" s="1"/>
    </row>
    <row r="1054" spans="2:81" ht="15" customHeight="1">
      <c r="B1054" s="305"/>
      <c r="C1054" s="24"/>
      <c r="D1054" s="24"/>
      <c r="E1054" s="24"/>
      <c r="F1054" s="24"/>
      <c r="G1054" s="24"/>
      <c r="H1054" s="24"/>
      <c r="I1054" s="24"/>
      <c r="J1054" s="24"/>
      <c r="K1054" s="24"/>
      <c r="L1054" s="24"/>
      <c r="M1054" s="24"/>
      <c r="N1054" s="24" t="s">
        <v>19</v>
      </c>
      <c r="O1054" s="24"/>
      <c r="P1054" s="306"/>
      <c r="Q1054" s="306"/>
      <c r="R1054" s="306"/>
      <c r="S1054" s="306"/>
      <c r="T1054" s="259" t="s">
        <v>167</v>
      </c>
      <c r="U1054" s="259"/>
      <c r="V1054" s="259"/>
      <c r="W1054" s="24"/>
      <c r="X1054" s="24" t="s">
        <v>19</v>
      </c>
      <c r="Y1054" s="307"/>
      <c r="Z1054" s="307"/>
      <c r="AA1054" s="307"/>
      <c r="AB1054" s="307"/>
      <c r="AC1054" s="307"/>
      <c r="AD1054" s="307"/>
      <c r="AE1054" s="307"/>
      <c r="AF1054" s="307"/>
      <c r="AG1054" s="307"/>
      <c r="AH1054" s="307"/>
      <c r="AI1054" s="307"/>
      <c r="AJ1054" s="307"/>
      <c r="AK1054" s="307"/>
      <c r="AL1054" s="307"/>
      <c r="AM1054" s="307"/>
      <c r="AN1054" s="24" t="s">
        <v>89</v>
      </c>
      <c r="AO1054" s="24"/>
      <c r="AP1054" s="307"/>
      <c r="AQ1054" s="307"/>
      <c r="AR1054" s="307"/>
      <c r="AS1054" s="307"/>
      <c r="AT1054" s="307"/>
      <c r="AU1054" s="307"/>
      <c r="AV1054" s="307"/>
      <c r="AW1054" s="307"/>
      <c r="AX1054" s="307"/>
      <c r="AY1054" s="307"/>
      <c r="AZ1054" s="307"/>
      <c r="BA1054" s="307"/>
      <c r="BB1054" s="307"/>
      <c r="BC1054" s="307"/>
      <c r="BD1054" s="307"/>
      <c r="BE1054" s="24" t="s">
        <v>89</v>
      </c>
      <c r="BF1054" s="24"/>
      <c r="BG1054" s="308">
        <f t="shared" si="6"/>
        <v>0</v>
      </c>
      <c r="BH1054" s="308"/>
      <c r="BI1054" s="308"/>
      <c r="BJ1054" s="308"/>
      <c r="BK1054" s="308"/>
      <c r="BL1054" s="308"/>
      <c r="BM1054" s="308"/>
      <c r="BN1054" s="308"/>
      <c r="BO1054" s="308"/>
      <c r="BP1054" s="308"/>
      <c r="BQ1054" s="308"/>
      <c r="BR1054" s="308"/>
      <c r="BS1054" s="308"/>
      <c r="BT1054" s="308"/>
      <c r="BU1054" s="308"/>
      <c r="BV1054" s="66"/>
      <c r="BW1054" s="62" t="s">
        <v>60</v>
      </c>
      <c r="BX1054" s="62"/>
      <c r="BY1054" s="62"/>
      <c r="BZ1054" s="62"/>
      <c r="CA1054" s="62"/>
      <c r="CB1054" s="24"/>
      <c r="CC1054" s="1"/>
    </row>
    <row r="1055" spans="2:81" ht="15" customHeight="1">
      <c r="B1055" s="305"/>
      <c r="C1055" s="24"/>
      <c r="D1055" s="24"/>
      <c r="E1055" s="24"/>
      <c r="F1055" s="24"/>
      <c r="G1055" s="24"/>
      <c r="H1055" s="24"/>
      <c r="I1055" s="24"/>
      <c r="J1055" s="24"/>
      <c r="K1055" s="24"/>
      <c r="L1055" s="24"/>
      <c r="M1055" s="24"/>
      <c r="N1055" s="24" t="s">
        <v>19</v>
      </c>
      <c r="O1055" s="24"/>
      <c r="P1055" s="306"/>
      <c r="Q1055" s="306"/>
      <c r="R1055" s="306"/>
      <c r="S1055" s="306"/>
      <c r="T1055" s="259" t="s">
        <v>167</v>
      </c>
      <c r="U1055" s="259"/>
      <c r="V1055" s="259"/>
      <c r="W1055" s="24"/>
      <c r="X1055" s="24" t="s">
        <v>19</v>
      </c>
      <c r="Y1055" s="307"/>
      <c r="Z1055" s="307"/>
      <c r="AA1055" s="307"/>
      <c r="AB1055" s="307"/>
      <c r="AC1055" s="307"/>
      <c r="AD1055" s="307"/>
      <c r="AE1055" s="307"/>
      <c r="AF1055" s="307"/>
      <c r="AG1055" s="307"/>
      <c r="AH1055" s="307"/>
      <c r="AI1055" s="307"/>
      <c r="AJ1055" s="307"/>
      <c r="AK1055" s="307"/>
      <c r="AL1055" s="307"/>
      <c r="AM1055" s="307"/>
      <c r="AN1055" s="24" t="s">
        <v>89</v>
      </c>
      <c r="AO1055" s="24"/>
      <c r="AP1055" s="307"/>
      <c r="AQ1055" s="307"/>
      <c r="AR1055" s="307"/>
      <c r="AS1055" s="307"/>
      <c r="AT1055" s="307"/>
      <c r="AU1055" s="307"/>
      <c r="AV1055" s="307"/>
      <c r="AW1055" s="307"/>
      <c r="AX1055" s="307"/>
      <c r="AY1055" s="307"/>
      <c r="AZ1055" s="307"/>
      <c r="BA1055" s="307"/>
      <c r="BB1055" s="307"/>
      <c r="BC1055" s="307"/>
      <c r="BD1055" s="307"/>
      <c r="BE1055" s="24" t="s">
        <v>89</v>
      </c>
      <c r="BF1055" s="24"/>
      <c r="BG1055" s="308">
        <f t="shared" si="6"/>
        <v>0</v>
      </c>
      <c r="BH1055" s="308"/>
      <c r="BI1055" s="308"/>
      <c r="BJ1055" s="308"/>
      <c r="BK1055" s="308"/>
      <c r="BL1055" s="308"/>
      <c r="BM1055" s="308"/>
      <c r="BN1055" s="308"/>
      <c r="BO1055" s="308"/>
      <c r="BP1055" s="308"/>
      <c r="BQ1055" s="308"/>
      <c r="BR1055" s="308"/>
      <c r="BS1055" s="308"/>
      <c r="BT1055" s="308"/>
      <c r="BU1055" s="308"/>
      <c r="BV1055" s="66"/>
      <c r="BW1055" s="62" t="s">
        <v>60</v>
      </c>
      <c r="BX1055" s="62"/>
      <c r="BY1055" s="62"/>
      <c r="BZ1055" s="62"/>
      <c r="CA1055" s="62"/>
      <c r="CB1055" s="24"/>
      <c r="CC1055" s="1"/>
    </row>
    <row r="1056" spans="2:81" ht="15" customHeight="1">
      <c r="B1056" s="305"/>
      <c r="C1056" s="24"/>
      <c r="D1056" s="24"/>
      <c r="E1056" s="24"/>
      <c r="F1056" s="24"/>
      <c r="G1056" s="24"/>
      <c r="H1056" s="24"/>
      <c r="I1056" s="24"/>
      <c r="J1056" s="24"/>
      <c r="K1056" s="24"/>
      <c r="L1056" s="24"/>
      <c r="M1056" s="24"/>
      <c r="N1056" s="24" t="s">
        <v>19</v>
      </c>
      <c r="O1056" s="24"/>
      <c r="P1056" s="306"/>
      <c r="Q1056" s="306"/>
      <c r="R1056" s="306"/>
      <c r="S1056" s="306"/>
      <c r="T1056" s="259" t="s">
        <v>167</v>
      </c>
      <c r="U1056" s="259"/>
      <c r="V1056" s="259"/>
      <c r="W1056" s="24"/>
      <c r="X1056" s="24" t="s">
        <v>19</v>
      </c>
      <c r="Y1056" s="307"/>
      <c r="Z1056" s="307"/>
      <c r="AA1056" s="307"/>
      <c r="AB1056" s="307"/>
      <c r="AC1056" s="307"/>
      <c r="AD1056" s="307"/>
      <c r="AE1056" s="307"/>
      <c r="AF1056" s="307"/>
      <c r="AG1056" s="307"/>
      <c r="AH1056" s="307"/>
      <c r="AI1056" s="307"/>
      <c r="AJ1056" s="307"/>
      <c r="AK1056" s="307"/>
      <c r="AL1056" s="307"/>
      <c r="AM1056" s="307"/>
      <c r="AN1056" s="24" t="s">
        <v>89</v>
      </c>
      <c r="AO1056" s="24"/>
      <c r="AP1056" s="307"/>
      <c r="AQ1056" s="307"/>
      <c r="AR1056" s="307"/>
      <c r="AS1056" s="307"/>
      <c r="AT1056" s="307"/>
      <c r="AU1056" s="307"/>
      <c r="AV1056" s="307"/>
      <c r="AW1056" s="307"/>
      <c r="AX1056" s="307"/>
      <c r="AY1056" s="307"/>
      <c r="AZ1056" s="307"/>
      <c r="BA1056" s="307"/>
      <c r="BB1056" s="307"/>
      <c r="BC1056" s="307"/>
      <c r="BD1056" s="307"/>
      <c r="BE1056" s="24" t="s">
        <v>89</v>
      </c>
      <c r="BF1056" s="24"/>
      <c r="BG1056" s="308">
        <f t="shared" si="6"/>
        <v>0</v>
      </c>
      <c r="BH1056" s="308"/>
      <c r="BI1056" s="308"/>
      <c r="BJ1056" s="308"/>
      <c r="BK1056" s="308"/>
      <c r="BL1056" s="308"/>
      <c r="BM1056" s="308"/>
      <c r="BN1056" s="308"/>
      <c r="BO1056" s="308"/>
      <c r="BP1056" s="308"/>
      <c r="BQ1056" s="308"/>
      <c r="BR1056" s="308"/>
      <c r="BS1056" s="308"/>
      <c r="BT1056" s="308"/>
      <c r="BU1056" s="308"/>
      <c r="BV1056" s="66"/>
      <c r="BW1056" s="62" t="s">
        <v>60</v>
      </c>
      <c r="BX1056" s="62"/>
      <c r="BY1056" s="62"/>
      <c r="BZ1056" s="62"/>
      <c r="CA1056" s="62"/>
      <c r="CB1056" s="24"/>
      <c r="CC1056" s="1" t="s">
        <v>1145</v>
      </c>
    </row>
    <row r="1057" spans="2:81" ht="15" customHeight="1">
      <c r="B1057" s="305"/>
      <c r="C1057" s="24"/>
      <c r="D1057" s="24"/>
      <c r="E1057" s="24"/>
      <c r="F1057" s="260" t="s">
        <v>168</v>
      </c>
      <c r="G1057" s="260"/>
      <c r="H1057" s="260"/>
      <c r="I1057" s="260"/>
      <c r="J1057" s="260"/>
      <c r="K1057" s="260"/>
      <c r="L1057" s="260"/>
      <c r="M1057" s="260"/>
      <c r="N1057" s="24"/>
      <c r="O1057" s="24"/>
      <c r="P1057" s="24"/>
      <c r="Q1057" s="24"/>
      <c r="R1057" s="24"/>
      <c r="S1057" s="24"/>
      <c r="T1057" s="24"/>
      <c r="U1057" s="24"/>
      <c r="V1057" s="24"/>
      <c r="W1057" s="24"/>
      <c r="X1057" s="24" t="s">
        <v>19</v>
      </c>
      <c r="Y1057" s="308">
        <f>SUM(Y1048:AM1056)</f>
        <v>0</v>
      </c>
      <c r="Z1057" s="308"/>
      <c r="AA1057" s="308"/>
      <c r="AB1057" s="308"/>
      <c r="AC1057" s="308"/>
      <c r="AD1057" s="308"/>
      <c r="AE1057" s="308"/>
      <c r="AF1057" s="308"/>
      <c r="AG1057" s="308"/>
      <c r="AH1057" s="308"/>
      <c r="AI1057" s="308"/>
      <c r="AJ1057" s="308"/>
      <c r="AK1057" s="308"/>
      <c r="AL1057" s="308"/>
      <c r="AM1057" s="308"/>
      <c r="AN1057" s="24" t="s">
        <v>89</v>
      </c>
      <c r="AO1057" s="24"/>
      <c r="AP1057" s="308">
        <f>SUM(AP1048:BD1056)</f>
        <v>0</v>
      </c>
      <c r="AQ1057" s="308"/>
      <c r="AR1057" s="308"/>
      <c r="AS1057" s="308"/>
      <c r="AT1057" s="308"/>
      <c r="AU1057" s="308"/>
      <c r="AV1057" s="308"/>
      <c r="AW1057" s="308"/>
      <c r="AX1057" s="308"/>
      <c r="AY1057" s="308"/>
      <c r="AZ1057" s="308"/>
      <c r="BA1057" s="308"/>
      <c r="BB1057" s="308"/>
      <c r="BC1057" s="308"/>
      <c r="BD1057" s="308"/>
      <c r="BE1057" s="24" t="s">
        <v>89</v>
      </c>
      <c r="BF1057" s="24"/>
      <c r="BG1057" s="308">
        <f>Y1057+AP1057</f>
        <v>0</v>
      </c>
      <c r="BH1057" s="308"/>
      <c r="BI1057" s="308"/>
      <c r="BJ1057" s="308"/>
      <c r="BK1057" s="308"/>
      <c r="BL1057" s="308"/>
      <c r="BM1057" s="308"/>
      <c r="BN1057" s="308"/>
      <c r="BO1057" s="308"/>
      <c r="BP1057" s="308"/>
      <c r="BQ1057" s="308"/>
      <c r="BR1057" s="308"/>
      <c r="BS1057" s="308"/>
      <c r="BT1057" s="308"/>
      <c r="BU1057" s="308"/>
      <c r="BV1057" s="66"/>
      <c r="BW1057" s="62" t="s">
        <v>60</v>
      </c>
      <c r="BX1057" s="62"/>
      <c r="BY1057" s="62"/>
      <c r="BZ1057" s="62"/>
      <c r="CA1057" s="62"/>
      <c r="CB1057" s="25"/>
      <c r="CC1057" s="1"/>
    </row>
    <row r="1058" spans="2:81" ht="15" customHeight="1">
      <c r="B1058" s="305"/>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305"/>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305"/>
      <c r="C1060" s="24"/>
      <c r="D1060" s="24" t="s">
        <v>648</v>
      </c>
      <c r="E1060" s="24"/>
      <c r="F1060" s="24"/>
      <c r="G1060" s="24"/>
      <c r="H1060" s="24"/>
      <c r="I1060" s="24"/>
      <c r="J1060" s="24"/>
      <c r="K1060" s="24"/>
      <c r="L1060" s="24"/>
      <c r="M1060" s="24"/>
      <c r="N1060" s="24"/>
      <c r="O1060" s="24"/>
      <c r="P1060" s="24"/>
      <c r="Q1060" s="24"/>
      <c r="R1060" s="24"/>
      <c r="S1060" s="24"/>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1" t="s">
        <v>1149</v>
      </c>
    </row>
    <row r="1061" spans="2:81" ht="15" customHeight="1">
      <c r="B1061" s="305"/>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305"/>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305"/>
      <c r="C1063" s="24"/>
      <c r="D1063" s="24" t="s">
        <v>649</v>
      </c>
      <c r="E1063" s="24"/>
      <c r="F1063" s="24"/>
      <c r="G1063" s="24"/>
      <c r="H1063" s="24"/>
      <c r="I1063" s="24"/>
      <c r="J1063" s="24"/>
      <c r="K1063" s="24"/>
      <c r="L1063" s="24"/>
      <c r="M1063" s="24"/>
      <c r="N1063" s="24"/>
      <c r="O1063" s="24"/>
      <c r="P1063" s="24"/>
      <c r="Q1063" s="24"/>
      <c r="R1063" s="24"/>
      <c r="S1063" s="24"/>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c r="AQ1063" s="233"/>
      <c r="AR1063" s="233"/>
      <c r="AS1063" s="233"/>
      <c r="AT1063" s="233"/>
      <c r="AU1063" s="233"/>
      <c r="AV1063" s="233"/>
      <c r="AW1063" s="233"/>
      <c r="AX1063" s="233"/>
      <c r="AY1063" s="233"/>
      <c r="AZ1063" s="233"/>
      <c r="BA1063" s="233"/>
      <c r="BB1063" s="233"/>
      <c r="BC1063" s="233"/>
      <c r="BD1063" s="233"/>
      <c r="BE1063" s="233"/>
      <c r="BF1063" s="233"/>
      <c r="BG1063" s="233"/>
      <c r="BH1063" s="233"/>
      <c r="BI1063" s="233"/>
      <c r="BJ1063" s="233"/>
      <c r="BK1063" s="233"/>
      <c r="BL1063" s="233"/>
      <c r="BM1063" s="233"/>
      <c r="BN1063" s="233"/>
      <c r="BO1063" s="233"/>
      <c r="BP1063" s="233"/>
      <c r="BQ1063" s="233"/>
      <c r="BR1063" s="233"/>
      <c r="BS1063" s="233"/>
      <c r="BT1063" s="233"/>
      <c r="BU1063" s="233"/>
      <c r="BV1063" s="233"/>
      <c r="BW1063" s="233"/>
      <c r="BX1063" s="233"/>
      <c r="BY1063" s="233"/>
      <c r="BZ1063" s="233"/>
      <c r="CA1063" s="233"/>
      <c r="CB1063" s="233"/>
      <c r="CC1063" s="1" t="s">
        <v>1150</v>
      </c>
    </row>
    <row r="1064" spans="2:81" ht="15" customHeight="1">
      <c r="B1064" s="305"/>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305"/>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305"/>
      <c r="C1066" s="24"/>
      <c r="D1066" s="24" t="s">
        <v>650</v>
      </c>
      <c r="E1066" s="24"/>
      <c r="F1066" s="24"/>
      <c r="G1066" s="24"/>
      <c r="H1066" s="24"/>
      <c r="I1066" s="24"/>
      <c r="J1066" s="24"/>
      <c r="K1066" s="24"/>
      <c r="L1066" s="24"/>
      <c r="M1066" s="24"/>
      <c r="N1066" s="24"/>
      <c r="O1066" s="24"/>
      <c r="P1066" s="24"/>
      <c r="Q1066" s="24"/>
      <c r="R1066" s="24"/>
      <c r="S1066" s="24"/>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c r="AQ1066" s="233"/>
      <c r="AR1066" s="233"/>
      <c r="AS1066" s="233"/>
      <c r="AT1066" s="233"/>
      <c r="AU1066" s="233"/>
      <c r="AV1066" s="233"/>
      <c r="AW1066" s="233"/>
      <c r="AX1066" s="233"/>
      <c r="AY1066" s="233"/>
      <c r="AZ1066" s="233"/>
      <c r="BA1066" s="233"/>
      <c r="BB1066" s="233"/>
      <c r="BC1066" s="233"/>
      <c r="BD1066" s="233"/>
      <c r="BE1066" s="233"/>
      <c r="BF1066" s="233"/>
      <c r="BG1066" s="233"/>
      <c r="BH1066" s="233"/>
      <c r="BI1066" s="233"/>
      <c r="BJ1066" s="233"/>
      <c r="BK1066" s="233"/>
      <c r="BL1066" s="233"/>
      <c r="BM1066" s="233"/>
      <c r="BN1066" s="233"/>
      <c r="BO1066" s="233"/>
      <c r="BP1066" s="233"/>
      <c r="BQ1066" s="233"/>
      <c r="BR1066" s="233"/>
      <c r="BS1066" s="233"/>
      <c r="BT1066" s="233"/>
      <c r="BU1066" s="233"/>
      <c r="BV1066" s="233"/>
      <c r="BW1066" s="233"/>
      <c r="BX1066" s="233"/>
      <c r="BY1066" s="233"/>
      <c r="BZ1066" s="233"/>
      <c r="CA1066" s="233"/>
      <c r="CB1066" s="233"/>
      <c r="CC1066" s="1" t="s">
        <v>1151</v>
      </c>
    </row>
    <row r="1067" spans="2:81" ht="15" customHeight="1">
      <c r="B1067" s="305"/>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305"/>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305"/>
      <c r="C1069" s="24"/>
      <c r="D1069" s="24" t="s">
        <v>651</v>
      </c>
      <c r="E1069" s="24"/>
      <c r="F1069" s="24"/>
      <c r="G1069" s="24"/>
      <c r="H1069" s="24"/>
      <c r="I1069" s="24"/>
      <c r="J1069" s="24"/>
      <c r="K1069" s="24"/>
      <c r="L1069" s="24"/>
      <c r="M1069" s="24"/>
      <c r="N1069" s="24"/>
      <c r="O1069" s="24"/>
      <c r="P1069" s="24"/>
      <c r="Q1069" s="24"/>
      <c r="R1069" s="24"/>
      <c r="S1069" s="24"/>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c r="AQ1069" s="233"/>
      <c r="AR1069" s="233"/>
      <c r="AS1069" s="233"/>
      <c r="AT1069" s="233"/>
      <c r="AU1069" s="233"/>
      <c r="AV1069" s="233"/>
      <c r="AW1069" s="233"/>
      <c r="AX1069" s="233"/>
      <c r="AY1069" s="233"/>
      <c r="AZ1069" s="233"/>
      <c r="BA1069" s="233"/>
      <c r="BB1069" s="233"/>
      <c r="BC1069" s="233"/>
      <c r="BD1069" s="233"/>
      <c r="BE1069" s="233"/>
      <c r="BF1069" s="233"/>
      <c r="BG1069" s="233"/>
      <c r="BH1069" s="233"/>
      <c r="BI1069" s="233"/>
      <c r="BJ1069" s="233"/>
      <c r="BK1069" s="233"/>
      <c r="BL1069" s="233"/>
      <c r="BM1069" s="233"/>
      <c r="BN1069" s="233"/>
      <c r="BO1069" s="233"/>
      <c r="BP1069" s="233"/>
      <c r="BQ1069" s="233"/>
      <c r="BR1069" s="233"/>
      <c r="BS1069" s="233"/>
      <c r="BT1069" s="233"/>
      <c r="BU1069" s="233"/>
      <c r="BV1069" s="233"/>
      <c r="BW1069" s="233"/>
      <c r="BX1069" s="233"/>
      <c r="BY1069" s="233"/>
      <c r="BZ1069" s="233"/>
      <c r="CA1069" s="233"/>
      <c r="CB1069" s="233"/>
      <c r="CC1069" s="1" t="s">
        <v>857</v>
      </c>
    </row>
    <row r="1070" spans="2:81" ht="15" customHeight="1">
      <c r="B1070" s="305"/>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305"/>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305"/>
      <c r="C1072" s="24"/>
      <c r="D1072" s="24" t="s">
        <v>652</v>
      </c>
      <c r="E1072" s="24"/>
      <c r="F1072" s="24"/>
      <c r="G1072" s="24"/>
      <c r="H1072" s="24"/>
      <c r="I1072" s="24"/>
      <c r="J1072" s="24"/>
      <c r="K1072" s="24"/>
      <c r="L1072" s="24"/>
      <c r="M1072" s="24"/>
      <c r="N1072" s="24"/>
      <c r="O1072" s="24"/>
      <c r="P1072" s="24"/>
      <c r="Q1072" s="24"/>
      <c r="R1072" s="24"/>
      <c r="S1072" s="24"/>
      <c r="T1072" s="233"/>
      <c r="U1072" s="233"/>
      <c r="V1072" s="233"/>
      <c r="W1072" s="233"/>
      <c r="X1072" s="233"/>
      <c r="Y1072" s="233"/>
      <c r="Z1072" s="233"/>
      <c r="AA1072" s="233"/>
      <c r="AB1072" s="233"/>
      <c r="AC1072" s="233"/>
      <c r="AD1072" s="233"/>
      <c r="AE1072" s="233"/>
      <c r="AF1072" s="233"/>
      <c r="AG1072" s="233"/>
      <c r="AH1072" s="233"/>
      <c r="AI1072" s="233"/>
      <c r="AJ1072" s="233"/>
      <c r="AK1072" s="233"/>
      <c r="AL1072" s="233"/>
      <c r="AM1072" s="233"/>
      <c r="AN1072" s="233"/>
      <c r="AO1072" s="233"/>
      <c r="AP1072" s="233"/>
      <c r="AQ1072" s="233"/>
      <c r="AR1072" s="233"/>
      <c r="AS1072" s="233"/>
      <c r="AT1072" s="233"/>
      <c r="AU1072" s="233"/>
      <c r="AV1072" s="233"/>
      <c r="AW1072" s="233"/>
      <c r="AX1072" s="233"/>
      <c r="AY1072" s="233"/>
      <c r="AZ1072" s="233"/>
      <c r="BA1072" s="233"/>
      <c r="BB1072" s="233"/>
      <c r="BC1072" s="233"/>
      <c r="BD1072" s="233"/>
      <c r="BE1072" s="233"/>
      <c r="BF1072" s="233"/>
      <c r="BG1072" s="233"/>
      <c r="BH1072" s="233"/>
      <c r="BI1072" s="233"/>
      <c r="BJ1072" s="233"/>
      <c r="BK1072" s="233"/>
      <c r="BL1072" s="233"/>
      <c r="BM1072" s="233"/>
      <c r="BN1072" s="233"/>
      <c r="BO1072" s="233"/>
      <c r="BP1072" s="233"/>
      <c r="BQ1072" s="233"/>
      <c r="BR1072" s="233"/>
      <c r="BS1072" s="233"/>
      <c r="BT1072" s="233"/>
      <c r="BU1072" s="233"/>
      <c r="BV1072" s="233"/>
      <c r="BW1072" s="233"/>
      <c r="BX1072" s="233"/>
      <c r="BY1072" s="233"/>
      <c r="BZ1072" s="233"/>
      <c r="CA1072" s="233"/>
      <c r="CB1072" s="233"/>
      <c r="CC1072" s="1" t="s">
        <v>856</v>
      </c>
    </row>
    <row r="1073" spans="2:81" ht="15" customHeight="1">
      <c r="B1073" s="305"/>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1" ht="15" customHeight="1">
      <c r="B1074" s="305"/>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1" ht="15" customHeight="1">
      <c r="B1075" s="305"/>
      <c r="C1075" s="24"/>
      <c r="D1075" s="260" t="s">
        <v>653</v>
      </c>
      <c r="E1075" s="260"/>
      <c r="F1075" s="260"/>
      <c r="G1075" s="260"/>
      <c r="H1075" s="260"/>
      <c r="I1075" s="260"/>
      <c r="J1075" s="260"/>
      <c r="K1075" s="260"/>
      <c r="L1075" s="260"/>
      <c r="M1075" s="260"/>
      <c r="N1075" s="260"/>
      <c r="O1075" s="260"/>
      <c r="P1075" s="260"/>
      <c r="Q1075" s="260"/>
      <c r="R1075" s="260"/>
      <c r="S1075" s="260"/>
      <c r="T1075" s="260"/>
      <c r="U1075" s="233"/>
      <c r="V1075" s="233"/>
      <c r="W1075" s="233"/>
      <c r="X1075" s="233"/>
      <c r="Y1075" s="233"/>
      <c r="Z1075" s="233"/>
      <c r="AA1075" s="233"/>
      <c r="AB1075" s="233"/>
      <c r="AC1075" s="233"/>
      <c r="AD1075" s="233"/>
      <c r="AE1075" s="233"/>
      <c r="AF1075" s="233"/>
      <c r="AG1075" s="233"/>
      <c r="AH1075" s="233"/>
      <c r="AI1075" s="233"/>
      <c r="AJ1075" s="233"/>
      <c r="AK1075" s="233"/>
      <c r="AL1075" s="233"/>
      <c r="AM1075" s="233"/>
      <c r="AN1075" s="233"/>
      <c r="AO1075" s="233"/>
      <c r="AP1075" s="233"/>
      <c r="AQ1075" s="233"/>
      <c r="AR1075" s="233"/>
      <c r="AS1075" s="233"/>
      <c r="AT1075" s="233"/>
      <c r="AU1075" s="233"/>
      <c r="AV1075" s="233"/>
      <c r="AW1075" s="233"/>
      <c r="AX1075" s="233"/>
      <c r="AY1075" s="233"/>
      <c r="AZ1075" s="233"/>
      <c r="BA1075" s="233"/>
      <c r="BB1075" s="233"/>
      <c r="BC1075" s="233"/>
      <c r="BD1075" s="233"/>
      <c r="BE1075" s="233"/>
      <c r="BF1075" s="233"/>
      <c r="BG1075" s="233"/>
      <c r="BH1075" s="233"/>
      <c r="BI1075" s="233"/>
      <c r="BJ1075" s="233"/>
      <c r="BK1075" s="233"/>
      <c r="BL1075" s="233"/>
      <c r="BM1075" s="233"/>
      <c r="BN1075" s="233"/>
      <c r="BO1075" s="233"/>
      <c r="BP1075" s="233"/>
      <c r="BQ1075" s="233"/>
      <c r="BR1075" s="233"/>
      <c r="BS1075" s="233"/>
      <c r="BT1075" s="233"/>
      <c r="BU1075" s="233"/>
      <c r="BV1075" s="233"/>
      <c r="BW1075" s="233"/>
      <c r="BX1075" s="233"/>
      <c r="BY1075" s="233"/>
      <c r="BZ1075" s="233"/>
      <c r="CA1075" s="233"/>
      <c r="CB1075" s="233"/>
      <c r="CC1075" s="1"/>
    </row>
    <row r="1076" spans="2:81" ht="15" customHeight="1">
      <c r="B1076" s="195" t="s">
        <v>1018</v>
      </c>
      <c r="C1076" s="24"/>
      <c r="D1076" s="65"/>
      <c r="E1076" s="65"/>
      <c r="F1076" s="65"/>
      <c r="G1076" s="65"/>
      <c r="H1076" s="65"/>
      <c r="I1076" s="65"/>
      <c r="J1076" s="65"/>
      <c r="K1076" s="65"/>
      <c r="L1076" s="65"/>
      <c r="M1076" s="65"/>
      <c r="N1076" s="65"/>
      <c r="O1076" s="65"/>
      <c r="P1076" s="65"/>
      <c r="Q1076" s="65"/>
      <c r="R1076" s="65"/>
      <c r="S1076" s="65"/>
      <c r="T1076" s="65"/>
      <c r="U1076" s="233"/>
      <c r="V1076" s="233"/>
      <c r="W1076" s="233"/>
      <c r="X1076" s="233"/>
      <c r="Y1076" s="233"/>
      <c r="Z1076" s="233"/>
      <c r="AA1076" s="233"/>
      <c r="AB1076" s="233"/>
      <c r="AC1076" s="233"/>
      <c r="AD1076" s="233"/>
      <c r="AE1076" s="233"/>
      <c r="AF1076" s="233"/>
      <c r="AG1076" s="233"/>
      <c r="AH1076" s="233"/>
      <c r="AI1076" s="233"/>
      <c r="AJ1076" s="233"/>
      <c r="AK1076" s="233"/>
      <c r="AL1076" s="233"/>
      <c r="AM1076" s="233"/>
      <c r="AN1076" s="233"/>
      <c r="AO1076" s="233"/>
      <c r="AP1076" s="233"/>
      <c r="AQ1076" s="233"/>
      <c r="AR1076" s="233"/>
      <c r="AS1076" s="233"/>
      <c r="AT1076" s="233"/>
      <c r="AU1076" s="233"/>
      <c r="AV1076" s="233"/>
      <c r="AW1076" s="233"/>
      <c r="AX1076" s="233"/>
      <c r="AY1076" s="233"/>
      <c r="AZ1076" s="233"/>
      <c r="BA1076" s="233"/>
      <c r="BB1076" s="233"/>
      <c r="BC1076" s="233"/>
      <c r="BD1076" s="233"/>
      <c r="BE1076" s="233"/>
      <c r="BF1076" s="233"/>
      <c r="BG1076" s="233"/>
      <c r="BH1076" s="233"/>
      <c r="BI1076" s="233"/>
      <c r="BJ1076" s="233"/>
      <c r="BK1076" s="233"/>
      <c r="BL1076" s="233"/>
      <c r="BM1076" s="233"/>
      <c r="BN1076" s="233"/>
      <c r="BO1076" s="233"/>
      <c r="BP1076" s="233"/>
      <c r="BQ1076" s="233"/>
      <c r="BR1076" s="233"/>
      <c r="BS1076" s="233"/>
      <c r="BT1076" s="233"/>
      <c r="BU1076" s="233"/>
      <c r="BV1076" s="233"/>
      <c r="BW1076" s="233"/>
      <c r="BX1076" s="233"/>
      <c r="BY1076" s="233"/>
      <c r="BZ1076" s="233"/>
      <c r="CA1076" s="233"/>
      <c r="CB1076" s="233"/>
      <c r="CC1076" s="174" t="s">
        <v>1018</v>
      </c>
    </row>
    <row r="1077" spans="2:81" ht="15" customHeight="1" thickBot="1">
      <c r="B1077" s="196" t="s">
        <v>1015</v>
      </c>
      <c r="C1077" s="24"/>
      <c r="D1077" s="24"/>
      <c r="E1077" s="24"/>
      <c r="F1077" s="24"/>
      <c r="G1077" s="24"/>
      <c r="H1077" s="24"/>
      <c r="I1077" s="24"/>
      <c r="J1077" s="24"/>
      <c r="K1077" s="24"/>
      <c r="L1077" s="24"/>
      <c r="M1077" s="24"/>
      <c r="N1077" s="24"/>
      <c r="O1077" s="24"/>
      <c r="P1077" s="24"/>
      <c r="Q1077" s="24"/>
      <c r="R1077" s="24"/>
      <c r="S1077" s="24"/>
      <c r="T1077" s="233"/>
      <c r="U1077" s="233"/>
      <c r="V1077" s="233"/>
      <c r="W1077" s="233"/>
      <c r="X1077" s="233"/>
      <c r="Y1077" s="233"/>
      <c r="Z1077" s="233"/>
      <c r="AA1077" s="233"/>
      <c r="AB1077" s="233"/>
      <c r="AC1077" s="233"/>
      <c r="AD1077" s="233"/>
      <c r="AE1077" s="233"/>
      <c r="AF1077" s="233"/>
      <c r="AG1077" s="233"/>
      <c r="AH1077" s="233"/>
      <c r="AI1077" s="233"/>
      <c r="AJ1077" s="233"/>
      <c r="AK1077" s="233"/>
      <c r="AL1077" s="233"/>
      <c r="AM1077" s="233"/>
      <c r="AN1077" s="233"/>
      <c r="AO1077" s="233"/>
      <c r="AP1077" s="233"/>
      <c r="AQ1077" s="233"/>
      <c r="AR1077" s="233"/>
      <c r="AS1077" s="233"/>
      <c r="AT1077" s="233"/>
      <c r="AU1077" s="233"/>
      <c r="AV1077" s="233"/>
      <c r="AW1077" s="233"/>
      <c r="AX1077" s="233"/>
      <c r="AY1077" s="233"/>
      <c r="AZ1077" s="233"/>
      <c r="BA1077" s="233"/>
      <c r="BB1077" s="233"/>
      <c r="BC1077" s="233"/>
      <c r="BD1077" s="233"/>
      <c r="BE1077" s="233"/>
      <c r="BF1077" s="233"/>
      <c r="BG1077" s="233"/>
      <c r="BH1077" s="233"/>
      <c r="BI1077" s="233"/>
      <c r="BJ1077" s="233"/>
      <c r="BK1077" s="233"/>
      <c r="BL1077" s="233"/>
      <c r="BM1077" s="233"/>
      <c r="BN1077" s="233"/>
      <c r="BO1077" s="233"/>
      <c r="BP1077" s="233"/>
      <c r="BQ1077" s="233"/>
      <c r="BR1077" s="233"/>
      <c r="BS1077" s="233"/>
      <c r="BT1077" s="233"/>
      <c r="BU1077" s="233"/>
      <c r="BV1077" s="233"/>
      <c r="BW1077" s="233"/>
      <c r="BX1077" s="233"/>
      <c r="BY1077" s="233"/>
      <c r="BZ1077" s="233"/>
      <c r="CA1077" s="233"/>
      <c r="CB1077" s="233"/>
      <c r="CC1077" s="176" t="s">
        <v>1015</v>
      </c>
    </row>
    <row r="1078" spans="2:81" ht="15" customHeight="1">
      <c r="B1078" s="197" t="s">
        <v>1016</v>
      </c>
      <c r="C1078" s="76"/>
      <c r="D1078" s="76" t="s">
        <v>654</v>
      </c>
      <c r="E1078" s="76"/>
      <c r="F1078" s="76"/>
      <c r="G1078" s="76"/>
      <c r="H1078" s="76"/>
      <c r="I1078" s="76"/>
      <c r="J1078" s="76"/>
      <c r="K1078" s="76"/>
      <c r="L1078" s="76"/>
      <c r="M1078" s="76"/>
      <c r="N1078" s="76"/>
      <c r="O1078" s="76"/>
      <c r="P1078" s="76"/>
      <c r="Q1078" s="76"/>
      <c r="R1078" s="76"/>
      <c r="S1078" s="76"/>
      <c r="T1078" s="231"/>
      <c r="U1078" s="231"/>
      <c r="V1078" s="231"/>
      <c r="W1078" s="231"/>
      <c r="X1078" s="231"/>
      <c r="Y1078" s="231"/>
      <c r="Z1078" s="231"/>
      <c r="AA1078" s="231"/>
      <c r="AB1078" s="231"/>
      <c r="AC1078" s="231"/>
      <c r="AD1078" s="231"/>
      <c r="AE1078" s="231"/>
      <c r="AF1078" s="231"/>
      <c r="AG1078" s="231"/>
      <c r="AH1078" s="231"/>
      <c r="AI1078" s="231"/>
      <c r="AJ1078" s="231"/>
      <c r="AK1078" s="231"/>
      <c r="AL1078" s="231"/>
      <c r="AM1078" s="231"/>
      <c r="AN1078" s="231"/>
      <c r="AO1078" s="231"/>
      <c r="AP1078" s="231"/>
      <c r="AQ1078" s="231"/>
      <c r="AR1078" s="231"/>
      <c r="AS1078" s="231"/>
      <c r="AT1078" s="231"/>
      <c r="AU1078" s="231"/>
      <c r="AV1078" s="231"/>
      <c r="AW1078" s="231"/>
      <c r="AX1078" s="231"/>
      <c r="AY1078" s="231"/>
      <c r="AZ1078" s="231"/>
      <c r="BA1078" s="231"/>
      <c r="BB1078" s="231"/>
      <c r="BC1078" s="231"/>
      <c r="BD1078" s="231"/>
      <c r="BE1078" s="231"/>
      <c r="BF1078" s="231"/>
      <c r="BG1078" s="231"/>
      <c r="BH1078" s="231"/>
      <c r="BI1078" s="231"/>
      <c r="BJ1078" s="231"/>
      <c r="BK1078" s="231"/>
      <c r="BL1078" s="231"/>
      <c r="BM1078" s="231"/>
      <c r="BN1078" s="231"/>
      <c r="BO1078" s="231"/>
      <c r="BP1078" s="231"/>
      <c r="BQ1078" s="231"/>
      <c r="BR1078" s="231"/>
      <c r="BS1078" s="231"/>
      <c r="BT1078" s="231"/>
      <c r="BU1078" s="231"/>
      <c r="BV1078" s="231"/>
      <c r="BW1078" s="231"/>
      <c r="BX1078" s="231"/>
      <c r="BY1078" s="231"/>
      <c r="BZ1078" s="231"/>
      <c r="CA1078" s="231"/>
      <c r="CB1078" s="231"/>
      <c r="CC1078" s="177" t="s">
        <v>1016</v>
      </c>
    </row>
    <row r="1079" spans="2:81" ht="15" customHeight="1">
      <c r="B1079" s="305" t="s">
        <v>1070</v>
      </c>
      <c r="C1079" s="24"/>
      <c r="D1079" s="24"/>
      <c r="E1079" s="233" t="s">
        <v>799</v>
      </c>
      <c r="F1079" s="233"/>
      <c r="G1079" s="233"/>
      <c r="H1079" s="233"/>
      <c r="I1079" s="233"/>
      <c r="J1079" s="233"/>
      <c r="K1079" s="233"/>
      <c r="L1079" s="233"/>
      <c r="M1079" s="233"/>
      <c r="N1079" s="233"/>
      <c r="O1079" s="233"/>
      <c r="P1079" s="233"/>
      <c r="Q1079" s="233"/>
      <c r="R1079" s="233"/>
      <c r="S1079" s="233"/>
      <c r="T1079" s="233"/>
      <c r="U1079" s="233"/>
      <c r="V1079" s="233"/>
      <c r="W1079" s="233"/>
      <c r="X1079" s="233"/>
      <c r="Y1079" s="233"/>
      <c r="Z1079" s="233"/>
      <c r="AA1079" s="233"/>
      <c r="AB1079" s="233"/>
      <c r="AC1079" s="233"/>
      <c r="AD1079" s="233"/>
      <c r="AE1079" s="233"/>
      <c r="AF1079" s="233"/>
      <c r="AG1079" s="233"/>
      <c r="AH1079" s="233"/>
      <c r="AI1079" s="233"/>
      <c r="AJ1079" s="233"/>
      <c r="AK1079" s="233"/>
      <c r="AL1079" s="233"/>
      <c r="AM1079" s="233"/>
      <c r="AN1079" s="233"/>
      <c r="AO1079" s="233"/>
      <c r="AP1079" s="233"/>
      <c r="AQ1079" s="233"/>
      <c r="AR1079" s="233"/>
      <c r="AS1079" s="233"/>
      <c r="AT1079" s="233"/>
      <c r="AU1079" s="233"/>
      <c r="AV1079" s="233"/>
      <c r="AW1079" s="233"/>
      <c r="AX1079" s="233"/>
      <c r="AY1079" s="233"/>
      <c r="AZ1079" s="233"/>
      <c r="BA1079" s="233"/>
      <c r="BB1079" s="233"/>
      <c r="BC1079" s="233"/>
      <c r="BD1079" s="233"/>
      <c r="BE1079" s="233"/>
      <c r="BF1079" s="233"/>
      <c r="BG1079" s="233"/>
      <c r="BH1079" s="233"/>
      <c r="BI1079" s="233"/>
      <c r="BJ1079" s="233"/>
      <c r="BK1079" s="233"/>
      <c r="BL1079" s="233"/>
      <c r="BM1079" s="233"/>
      <c r="BN1079" s="233"/>
      <c r="BO1079" s="233"/>
      <c r="BP1079" s="233"/>
      <c r="BQ1079" s="233"/>
      <c r="BR1079" s="233"/>
      <c r="BS1079" s="233"/>
      <c r="BT1079" s="233"/>
      <c r="BU1079" s="233"/>
      <c r="BV1079" s="233"/>
      <c r="BW1079" s="233"/>
      <c r="BX1079" s="233"/>
      <c r="BY1079" s="233"/>
      <c r="BZ1079" s="233"/>
      <c r="CA1079" s="233"/>
      <c r="CB1079" s="233"/>
      <c r="CC1079" s="118" t="s">
        <v>1152</v>
      </c>
    </row>
    <row r="1080" spans="2:81" ht="15" customHeight="1">
      <c r="B1080" s="305"/>
      <c r="C1080" s="24"/>
      <c r="D1080" s="24"/>
      <c r="E1080" s="233"/>
      <c r="F1080" s="233"/>
      <c r="G1080" s="233"/>
      <c r="H1080" s="233"/>
      <c r="I1080" s="233"/>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c r="AS1080" s="233"/>
      <c r="AT1080" s="233"/>
      <c r="AU1080" s="233"/>
      <c r="AV1080" s="233"/>
      <c r="AW1080" s="233"/>
      <c r="AX1080" s="233"/>
      <c r="AY1080" s="233"/>
      <c r="AZ1080" s="233"/>
      <c r="BA1080" s="233"/>
      <c r="BB1080" s="233"/>
      <c r="BC1080" s="233"/>
      <c r="BD1080" s="233"/>
      <c r="BE1080" s="233"/>
      <c r="BF1080" s="233"/>
      <c r="BG1080" s="233"/>
      <c r="BH1080" s="233"/>
      <c r="BI1080" s="233"/>
      <c r="BJ1080" s="233"/>
      <c r="BK1080" s="233"/>
      <c r="BL1080" s="233"/>
      <c r="BM1080" s="233"/>
      <c r="BN1080" s="233"/>
      <c r="BO1080" s="233"/>
      <c r="BP1080" s="233"/>
      <c r="BQ1080" s="233"/>
      <c r="BR1080" s="233"/>
      <c r="BS1080" s="233"/>
      <c r="BT1080" s="233"/>
      <c r="BU1080" s="233"/>
      <c r="BV1080" s="233"/>
      <c r="BW1080" s="233"/>
      <c r="BX1080" s="233"/>
      <c r="BY1080" s="233"/>
      <c r="BZ1080" s="233"/>
      <c r="CA1080" s="233"/>
      <c r="CB1080" s="233"/>
      <c r="CC1080" s="23"/>
    </row>
    <row r="1081" spans="2:81" ht="15" customHeight="1">
      <c r="B1081" s="305"/>
      <c r="C1081" s="24"/>
      <c r="D1081" s="24"/>
      <c r="E1081" s="233"/>
      <c r="F1081" s="233"/>
      <c r="G1081" s="233"/>
      <c r="H1081" s="233"/>
      <c r="I1081" s="233"/>
      <c r="J1081" s="233"/>
      <c r="K1081" s="233"/>
      <c r="L1081" s="233"/>
      <c r="M1081" s="233"/>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3"/>
      <c r="AN1081" s="233"/>
      <c r="AO1081" s="233"/>
      <c r="AP1081" s="233"/>
      <c r="AQ1081" s="233"/>
      <c r="AR1081" s="233"/>
      <c r="AS1081" s="233"/>
      <c r="AT1081" s="233"/>
      <c r="AU1081" s="233"/>
      <c r="AV1081" s="233"/>
      <c r="AW1081" s="233"/>
      <c r="AX1081" s="233"/>
      <c r="AY1081" s="233"/>
      <c r="AZ1081" s="233"/>
      <c r="BA1081" s="233"/>
      <c r="BB1081" s="233"/>
      <c r="BC1081" s="233"/>
      <c r="BD1081" s="233"/>
      <c r="BE1081" s="233"/>
      <c r="BF1081" s="233"/>
      <c r="BG1081" s="233"/>
      <c r="BH1081" s="233"/>
      <c r="BI1081" s="233"/>
      <c r="BJ1081" s="233"/>
      <c r="BK1081" s="233"/>
      <c r="BL1081" s="233"/>
      <c r="BM1081" s="233"/>
      <c r="BN1081" s="233"/>
      <c r="BO1081" s="233"/>
      <c r="BP1081" s="233"/>
      <c r="BQ1081" s="233"/>
      <c r="BR1081" s="233"/>
      <c r="BS1081" s="233"/>
      <c r="BT1081" s="233"/>
      <c r="BU1081" s="233"/>
      <c r="BV1081" s="233"/>
      <c r="BW1081" s="233"/>
      <c r="BX1081" s="233"/>
      <c r="BY1081" s="233"/>
      <c r="BZ1081" s="233"/>
      <c r="CA1081" s="233"/>
      <c r="CB1081" s="233"/>
      <c r="CC1081" s="1"/>
    </row>
    <row r="1082" spans="2:81" ht="15" customHeight="1">
      <c r="B1082" s="305"/>
      <c r="C1082" s="24"/>
      <c r="D1082" s="24"/>
      <c r="E1082" s="233"/>
      <c r="F1082" s="233"/>
      <c r="G1082" s="233"/>
      <c r="H1082" s="233"/>
      <c r="I1082" s="233"/>
      <c r="J1082" s="233"/>
      <c r="K1082" s="233"/>
      <c r="L1082" s="233"/>
      <c r="M1082" s="233"/>
      <c r="N1082" s="233"/>
      <c r="O1082" s="233"/>
      <c r="P1082" s="233"/>
      <c r="Q1082" s="233"/>
      <c r="R1082" s="233"/>
      <c r="S1082" s="233"/>
      <c r="T1082" s="233"/>
      <c r="U1082" s="233"/>
      <c r="V1082" s="233"/>
      <c r="W1082" s="233"/>
      <c r="X1082" s="233"/>
      <c r="Y1082" s="233"/>
      <c r="Z1082" s="233"/>
      <c r="AA1082" s="233"/>
      <c r="AB1082" s="233"/>
      <c r="AC1082" s="233"/>
      <c r="AD1082" s="233"/>
      <c r="AE1082" s="233"/>
      <c r="AF1082" s="233"/>
      <c r="AG1082" s="233"/>
      <c r="AH1082" s="233"/>
      <c r="AI1082" s="233"/>
      <c r="AJ1082" s="233"/>
      <c r="AK1082" s="233"/>
      <c r="AL1082" s="233"/>
      <c r="AM1082" s="233"/>
      <c r="AN1082" s="233"/>
      <c r="AO1082" s="233"/>
      <c r="AP1082" s="233"/>
      <c r="AQ1082" s="233"/>
      <c r="AR1082" s="233"/>
      <c r="AS1082" s="233"/>
      <c r="AT1082" s="233"/>
      <c r="AU1082" s="233"/>
      <c r="AV1082" s="233"/>
      <c r="AW1082" s="233"/>
      <c r="AX1082" s="233"/>
      <c r="AY1082" s="233"/>
      <c r="AZ1082" s="233"/>
      <c r="BA1082" s="233"/>
      <c r="BB1082" s="233"/>
      <c r="BC1082" s="233"/>
      <c r="BD1082" s="233"/>
      <c r="BE1082" s="233"/>
      <c r="BF1082" s="233"/>
      <c r="BG1082" s="233"/>
      <c r="BH1082" s="233"/>
      <c r="BI1082" s="233"/>
      <c r="BJ1082" s="233"/>
      <c r="BK1082" s="233"/>
      <c r="BL1082" s="233"/>
      <c r="BM1082" s="233"/>
      <c r="BN1082" s="233"/>
      <c r="BO1082" s="233"/>
      <c r="BP1082" s="233"/>
      <c r="BQ1082" s="233"/>
      <c r="BR1082" s="233"/>
      <c r="BS1082" s="233"/>
      <c r="BT1082" s="233"/>
      <c r="BU1082" s="233"/>
      <c r="BV1082" s="233"/>
      <c r="BW1082" s="233"/>
      <c r="BX1082" s="233"/>
      <c r="BY1082" s="233"/>
      <c r="BZ1082" s="233"/>
      <c r="CA1082" s="233"/>
      <c r="CB1082" s="233"/>
      <c r="CC1082" s="1"/>
    </row>
    <row r="1083" spans="2:81" ht="15" customHeight="1">
      <c r="B1083" s="305"/>
      <c r="C1083" s="28"/>
      <c r="D1083" s="28"/>
      <c r="E1083" s="302"/>
      <c r="F1083" s="302"/>
      <c r="G1083" s="302"/>
      <c r="H1083" s="302"/>
      <c r="I1083" s="302"/>
      <c r="J1083" s="302"/>
      <c r="K1083" s="302"/>
      <c r="L1083" s="302"/>
      <c r="M1083" s="302"/>
      <c r="N1083" s="302"/>
      <c r="O1083" s="302"/>
      <c r="P1083" s="302"/>
      <c r="Q1083" s="302"/>
      <c r="R1083" s="302"/>
      <c r="S1083" s="302"/>
      <c r="T1083" s="302"/>
      <c r="U1083" s="302"/>
      <c r="V1083" s="302"/>
      <c r="W1083" s="302"/>
      <c r="X1083" s="302"/>
      <c r="Y1083" s="302"/>
      <c r="Z1083" s="302"/>
      <c r="AA1083" s="302"/>
      <c r="AB1083" s="302"/>
      <c r="AC1083" s="302"/>
      <c r="AD1083" s="302"/>
      <c r="AE1083" s="302"/>
      <c r="AF1083" s="302"/>
      <c r="AG1083" s="302"/>
      <c r="AH1083" s="302"/>
      <c r="AI1083" s="302"/>
      <c r="AJ1083" s="302"/>
      <c r="AK1083" s="302"/>
      <c r="AL1083" s="302"/>
      <c r="AM1083" s="302"/>
      <c r="AN1083" s="302"/>
      <c r="AO1083" s="302"/>
      <c r="AP1083" s="302"/>
      <c r="AQ1083" s="302"/>
      <c r="AR1083" s="302"/>
      <c r="AS1083" s="302"/>
      <c r="AT1083" s="302"/>
      <c r="AU1083" s="302"/>
      <c r="AV1083" s="302"/>
      <c r="AW1083" s="302"/>
      <c r="AX1083" s="302"/>
      <c r="AY1083" s="302"/>
      <c r="AZ1083" s="302"/>
      <c r="BA1083" s="302"/>
      <c r="BB1083" s="302"/>
      <c r="BC1083" s="302"/>
      <c r="BD1083" s="302"/>
      <c r="BE1083" s="302"/>
      <c r="BF1083" s="302"/>
      <c r="BG1083" s="302"/>
      <c r="BH1083" s="302"/>
      <c r="BI1083" s="302"/>
      <c r="BJ1083" s="302"/>
      <c r="BK1083" s="302"/>
      <c r="BL1083" s="302"/>
      <c r="BM1083" s="302"/>
      <c r="BN1083" s="302"/>
      <c r="BO1083" s="302"/>
      <c r="BP1083" s="302"/>
      <c r="BQ1083" s="302"/>
      <c r="BR1083" s="302"/>
      <c r="BS1083" s="302"/>
      <c r="BT1083" s="302"/>
      <c r="BU1083" s="302"/>
      <c r="BV1083" s="302"/>
      <c r="BW1083" s="302"/>
      <c r="BX1083" s="302"/>
      <c r="BY1083" s="302"/>
      <c r="BZ1083" s="302"/>
      <c r="CA1083" s="302"/>
      <c r="CB1083" s="302"/>
      <c r="CC1083" s="1"/>
    </row>
    <row r="1084" spans="2:81" ht="15" customHeight="1">
      <c r="B1084" s="305"/>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1" ht="15" customHeight="1">
      <c r="B1085" s="305"/>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1" ht="15" customHeight="1">
      <c r="B1086" s="305"/>
      <c r="C1086" s="24"/>
      <c r="D1086" s="24"/>
      <c r="E1086" s="24"/>
      <c r="F1086" s="24"/>
      <c r="G1086" s="303"/>
      <c r="H1086" s="303"/>
      <c r="I1086" s="303"/>
      <c r="J1086" s="303"/>
      <c r="K1086" s="303"/>
      <c r="L1086" s="303"/>
      <c r="M1086" s="303"/>
      <c r="N1086" s="303"/>
      <c r="O1086" s="303"/>
      <c r="P1086" s="303"/>
      <c r="Q1086" s="303"/>
      <c r="R1086" s="303"/>
      <c r="S1086" s="303"/>
      <c r="T1086" s="303"/>
      <c r="U1086" s="303"/>
      <c r="V1086" s="303"/>
      <c r="W1086" s="303"/>
      <c r="X1086" s="303"/>
      <c r="Y1086" s="303"/>
      <c r="Z1086" s="303"/>
      <c r="AA1086" s="303"/>
      <c r="AB1086" s="303"/>
      <c r="AC1086" s="303"/>
      <c r="AD1086" s="303"/>
      <c r="AE1086" s="303"/>
      <c r="AF1086" s="303"/>
      <c r="AG1086" s="303"/>
      <c r="AH1086" s="303"/>
      <c r="AI1086" s="303"/>
      <c r="AJ1086" s="303"/>
      <c r="AK1086" s="303"/>
      <c r="AL1086" s="303"/>
      <c r="AM1086" s="303"/>
      <c r="AN1086" s="303"/>
      <c r="AO1086" s="303"/>
      <c r="AP1086" s="303"/>
      <c r="AQ1086" s="303"/>
      <c r="AR1086" s="303"/>
      <c r="AS1086" s="303"/>
      <c r="AT1086" s="303"/>
      <c r="AU1086" s="303"/>
      <c r="AV1086" s="303"/>
      <c r="AW1086" s="303"/>
      <c r="AX1086" s="303"/>
      <c r="AY1086" s="303"/>
      <c r="AZ1086" s="303"/>
      <c r="BA1086" s="303"/>
      <c r="BB1086" s="303"/>
      <c r="BC1086" s="303"/>
      <c r="BD1086" s="303"/>
      <c r="BE1086" s="303"/>
      <c r="BF1086" s="303"/>
      <c r="BG1086" s="303"/>
      <c r="BH1086" s="303"/>
      <c r="BI1086" s="303"/>
      <c r="BJ1086" s="303"/>
      <c r="BK1086" s="303"/>
      <c r="BL1086" s="303"/>
      <c r="BM1086" s="303"/>
      <c r="BN1086" s="303"/>
      <c r="BO1086" s="303"/>
      <c r="BP1086" s="303"/>
      <c r="BQ1086" s="303"/>
      <c r="BR1086" s="303"/>
      <c r="BS1086" s="303"/>
      <c r="BT1086" s="303"/>
      <c r="BU1086" s="303"/>
      <c r="BV1086" s="303"/>
      <c r="BW1086" s="303"/>
      <c r="BX1086" s="303"/>
      <c r="BY1086" s="303"/>
      <c r="BZ1086" s="303"/>
      <c r="CA1086" s="303"/>
      <c r="CB1086" s="25"/>
      <c r="CC1086" s="1"/>
    </row>
    <row r="1087" spans="2:81" ht="15" customHeight="1">
      <c r="B1087" s="305"/>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1" ht="15" customHeight="1">
      <c r="B1088" s="305"/>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305"/>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305"/>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305"/>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305"/>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305"/>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305"/>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305"/>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305"/>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305"/>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305"/>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305"/>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305"/>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305"/>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305"/>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305"/>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305"/>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305"/>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305"/>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305"/>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305"/>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305"/>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305"/>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305"/>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305"/>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305"/>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305"/>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305"/>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305"/>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305"/>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305"/>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305"/>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305"/>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305"/>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305"/>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305"/>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305"/>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305"/>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5" t="s">
        <v>1018</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4" t="s">
        <v>1018</v>
      </c>
    </row>
    <row r="1127" spans="2:81" ht="15" customHeight="1" thickBot="1">
      <c r="B1127" s="196" t="s">
        <v>1015</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6" t="s">
        <v>1015</v>
      </c>
    </row>
    <row r="1128" spans="2:81" ht="15" customHeight="1">
      <c r="B1128" s="200" t="s">
        <v>1016</v>
      </c>
      <c r="C1128" s="259" t="s">
        <v>152</v>
      </c>
      <c r="D1128" s="259"/>
      <c r="E1128" s="259"/>
      <c r="F1128" s="259"/>
      <c r="G1128" s="259"/>
      <c r="H1128" s="259"/>
      <c r="I1128" s="259"/>
      <c r="J1128" s="259"/>
      <c r="K1128" s="259"/>
      <c r="L1128" s="259"/>
      <c r="M1128" s="259"/>
      <c r="N1128" s="259"/>
      <c r="O1128" s="259"/>
      <c r="P1128" s="259"/>
      <c r="Q1128" s="259"/>
      <c r="R1128" s="259"/>
      <c r="S1128" s="259"/>
      <c r="T1128" s="259"/>
      <c r="U1128" s="259"/>
      <c r="V1128" s="259"/>
      <c r="W1128" s="259"/>
      <c r="X1128" s="259"/>
      <c r="Y1128" s="259"/>
      <c r="Z1128" s="259"/>
      <c r="AA1128" s="259"/>
      <c r="AB1128" s="259"/>
      <c r="AC1128" s="259"/>
      <c r="AD1128" s="259"/>
      <c r="AE1128" s="259"/>
      <c r="AF1128" s="259"/>
      <c r="AG1128" s="259"/>
      <c r="AH1128" s="259"/>
      <c r="AI1128" s="259"/>
      <c r="AJ1128" s="259"/>
      <c r="AK1128" s="259"/>
      <c r="AL1128" s="259"/>
      <c r="AM1128" s="259"/>
      <c r="AN1128" s="259"/>
      <c r="AO1128" s="259"/>
      <c r="AP1128" s="259"/>
      <c r="AQ1128" s="259"/>
      <c r="AR1128" s="259"/>
      <c r="AS1128" s="259"/>
      <c r="AT1128" s="259"/>
      <c r="AU1128" s="259"/>
      <c r="AV1128" s="259"/>
      <c r="AW1128" s="259"/>
      <c r="AX1128" s="259"/>
      <c r="AY1128" s="259"/>
      <c r="AZ1128" s="259"/>
      <c r="BA1128" s="259"/>
      <c r="BB1128" s="259"/>
      <c r="BC1128" s="259"/>
      <c r="BD1128" s="259"/>
      <c r="BE1128" s="259"/>
      <c r="BF1128" s="259"/>
      <c r="BG1128" s="259"/>
      <c r="BH1128" s="259"/>
      <c r="BI1128" s="259"/>
      <c r="BJ1128" s="259"/>
      <c r="BK1128" s="259"/>
      <c r="BL1128" s="259"/>
      <c r="BM1128" s="259"/>
      <c r="BN1128" s="259"/>
      <c r="BO1128" s="259"/>
      <c r="BP1128" s="259"/>
      <c r="BQ1128" s="259"/>
      <c r="BR1128" s="259"/>
      <c r="BS1128" s="259"/>
      <c r="BT1128" s="259"/>
      <c r="BU1128" s="259"/>
      <c r="BV1128" s="259"/>
      <c r="BW1128" s="259"/>
      <c r="BX1128" s="259"/>
      <c r="BY1128" s="259"/>
      <c r="BZ1128" s="259"/>
      <c r="CA1128" s="259"/>
      <c r="CB1128" s="259"/>
      <c r="CC1128" s="197" t="s">
        <v>1016</v>
      </c>
    </row>
    <row r="1129" spans="2:81" ht="15" customHeight="1">
      <c r="B1129" s="305" t="s">
        <v>1212</v>
      </c>
      <c r="C1129" s="24"/>
      <c r="D1129" s="24" t="s">
        <v>153</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5"/>
    </row>
    <row r="1130" spans="2:81" ht="15" customHeight="1">
      <c r="B1130" s="305"/>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305"/>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305"/>
      <c r="C1132" s="24"/>
      <c r="D1132" s="24" t="s">
        <v>154</v>
      </c>
      <c r="E1132" s="24"/>
      <c r="F1132" s="24"/>
      <c r="G1132" s="24"/>
      <c r="H1132" s="24"/>
      <c r="I1132" s="24"/>
      <c r="J1132" s="24"/>
      <c r="K1132" s="24"/>
      <c r="L1132" s="24"/>
      <c r="M1132" s="24"/>
      <c r="N1132" s="24"/>
      <c r="O1132" s="24"/>
      <c r="P1132" s="267"/>
      <c r="Q1132" s="267"/>
      <c r="R1132" s="267"/>
      <c r="S1132" s="267"/>
      <c r="T1132" s="267"/>
      <c r="U1132" s="267"/>
      <c r="V1132" s="267"/>
      <c r="W1132" s="267"/>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1019</v>
      </c>
    </row>
    <row r="1133" spans="2:81" ht="15" customHeight="1">
      <c r="B1133" s="305"/>
      <c r="C1133" s="24"/>
      <c r="D1133" s="24" t="s">
        <v>155</v>
      </c>
      <c r="E1133" s="24"/>
      <c r="F1133" s="24"/>
      <c r="G1133" s="24"/>
      <c r="H1133" s="24"/>
      <c r="I1133" s="24"/>
      <c r="J1133" s="24"/>
      <c r="K1133" s="24"/>
      <c r="L1133" s="24"/>
      <c r="M1133" s="24"/>
      <c r="N1133" s="24"/>
      <c r="O1133" s="259" t="s">
        <v>930</v>
      </c>
      <c r="P1133" s="259"/>
      <c r="Q1133" s="259"/>
      <c r="R1133" s="259"/>
      <c r="S1133" s="259"/>
      <c r="T1133" s="315" t="s">
        <v>927</v>
      </c>
      <c r="U1133" s="315"/>
      <c r="V1133" s="315"/>
      <c r="W1133" s="315"/>
      <c r="X1133" s="315"/>
      <c r="Y1133" s="315"/>
      <c r="Z1133" s="315"/>
      <c r="AA1133" s="315"/>
      <c r="AB1133" s="315"/>
      <c r="AC1133" s="315"/>
      <c r="AD1133" s="315"/>
      <c r="AE1133" s="315"/>
      <c r="AF1133" s="315"/>
      <c r="AG1133" s="315"/>
      <c r="AH1133" s="315"/>
      <c r="AI1133" s="315"/>
      <c r="AJ1133" s="315"/>
      <c r="AK1133" s="315"/>
      <c r="AL1133" s="315"/>
      <c r="AM1133" s="315"/>
      <c r="AN1133" s="315"/>
      <c r="AO1133" s="315"/>
      <c r="AP1133" s="315"/>
      <c r="AQ1133" s="315"/>
      <c r="AR1133" s="315"/>
      <c r="AS1133" s="315"/>
      <c r="AT1133" s="315"/>
      <c r="AU1133" s="315"/>
      <c r="AV1133" s="315"/>
      <c r="AW1133" s="315"/>
      <c r="AX1133" s="315"/>
      <c r="AY1133" s="315"/>
      <c r="AZ1133" s="315"/>
      <c r="BA1133" s="315"/>
      <c r="BB1133" s="315"/>
      <c r="BC1133" s="315"/>
      <c r="BD1133" s="315"/>
      <c r="BE1133" s="315"/>
      <c r="BF1133" s="315"/>
      <c r="BG1133" s="315"/>
      <c r="BH1133" s="315"/>
      <c r="BI1133" s="315"/>
      <c r="BJ1133" s="315"/>
      <c r="BK1133" s="315"/>
      <c r="BL1133" s="315"/>
      <c r="BM1133" s="315"/>
      <c r="BN1133" s="315"/>
      <c r="BO1133" s="315"/>
      <c r="BP1133" s="315"/>
      <c r="BQ1133" s="315"/>
      <c r="BR1133" s="315"/>
      <c r="BS1133" s="315"/>
      <c r="BT1133" s="315"/>
      <c r="BU1133" s="315"/>
      <c r="BV1133" s="315"/>
      <c r="BW1133" s="315"/>
      <c r="BX1133" s="315"/>
      <c r="BY1133" s="315"/>
      <c r="BZ1133" s="315"/>
      <c r="CA1133" s="24"/>
      <c r="CB1133" s="24"/>
      <c r="CC1133" s="1"/>
    </row>
    <row r="1134" spans="2:81" ht="15" customHeight="1">
      <c r="B1134" s="305"/>
      <c r="C1134" s="24"/>
      <c r="D1134" s="24"/>
      <c r="E1134" s="24"/>
      <c r="F1134" s="24"/>
      <c r="G1134" s="24"/>
      <c r="H1134" s="24"/>
      <c r="I1134" s="24"/>
      <c r="J1134" s="24"/>
      <c r="K1134" s="24"/>
      <c r="L1134" s="24"/>
      <c r="M1134" s="24"/>
      <c r="N1134" s="24"/>
      <c r="O1134" s="259" t="s">
        <v>930</v>
      </c>
      <c r="P1134" s="259"/>
      <c r="Q1134" s="259"/>
      <c r="R1134" s="259"/>
      <c r="S1134" s="259"/>
      <c r="T1134" s="315"/>
      <c r="U1134" s="315"/>
      <c r="V1134" s="315"/>
      <c r="W1134" s="315"/>
      <c r="X1134" s="315"/>
      <c r="Y1134" s="315"/>
      <c r="Z1134" s="315"/>
      <c r="AA1134" s="315"/>
      <c r="AB1134" s="315"/>
      <c r="AC1134" s="315"/>
      <c r="AD1134" s="315"/>
      <c r="AE1134" s="315"/>
      <c r="AF1134" s="315"/>
      <c r="AG1134" s="315"/>
      <c r="AH1134" s="315"/>
      <c r="AI1134" s="315"/>
      <c r="AJ1134" s="315"/>
      <c r="AK1134" s="315"/>
      <c r="AL1134" s="315"/>
      <c r="AM1134" s="315"/>
      <c r="AN1134" s="315"/>
      <c r="AO1134" s="315"/>
      <c r="AP1134" s="315"/>
      <c r="AQ1134" s="315"/>
      <c r="AR1134" s="315"/>
      <c r="AS1134" s="315"/>
      <c r="AT1134" s="315"/>
      <c r="AU1134" s="315"/>
      <c r="AV1134" s="315"/>
      <c r="AW1134" s="315"/>
      <c r="AX1134" s="315"/>
      <c r="AY1134" s="315"/>
      <c r="AZ1134" s="315"/>
      <c r="BA1134" s="315"/>
      <c r="BB1134" s="315"/>
      <c r="BC1134" s="315"/>
      <c r="BD1134" s="315"/>
      <c r="BE1134" s="315"/>
      <c r="BF1134" s="315"/>
      <c r="BG1134" s="315"/>
      <c r="BH1134" s="315"/>
      <c r="BI1134" s="315"/>
      <c r="BJ1134" s="315"/>
      <c r="BK1134" s="315"/>
      <c r="BL1134" s="315"/>
      <c r="BM1134" s="315"/>
      <c r="BN1134" s="315"/>
      <c r="BO1134" s="315"/>
      <c r="BP1134" s="315"/>
      <c r="BQ1134" s="315"/>
      <c r="BR1134" s="315"/>
      <c r="BS1134" s="315"/>
      <c r="BT1134" s="315"/>
      <c r="BU1134" s="315"/>
      <c r="BV1134" s="315"/>
      <c r="BW1134" s="315"/>
      <c r="BX1134" s="315"/>
      <c r="BY1134" s="315"/>
      <c r="BZ1134" s="315"/>
      <c r="CA1134" s="24"/>
      <c r="CB1134" s="24"/>
      <c r="CC1134" s="1"/>
    </row>
    <row r="1135" spans="2:81" ht="15" customHeight="1">
      <c r="B1135" s="305"/>
      <c r="C1135" s="24"/>
      <c r="D1135" s="24"/>
      <c r="E1135" s="24"/>
      <c r="F1135" s="24"/>
      <c r="G1135" s="24"/>
      <c r="H1135" s="24"/>
      <c r="I1135" s="24"/>
      <c r="J1135" s="24"/>
      <c r="K1135" s="24"/>
      <c r="L1135" s="24"/>
      <c r="M1135" s="24"/>
      <c r="N1135" s="24"/>
      <c r="O1135" s="259" t="s">
        <v>930</v>
      </c>
      <c r="P1135" s="259"/>
      <c r="Q1135" s="259"/>
      <c r="R1135" s="259"/>
      <c r="S1135" s="259"/>
      <c r="T1135" s="315"/>
      <c r="U1135" s="315"/>
      <c r="V1135" s="315"/>
      <c r="W1135" s="315"/>
      <c r="X1135" s="315"/>
      <c r="Y1135" s="315"/>
      <c r="Z1135" s="315"/>
      <c r="AA1135" s="315"/>
      <c r="AB1135" s="315"/>
      <c r="AC1135" s="315"/>
      <c r="AD1135" s="315"/>
      <c r="AE1135" s="315"/>
      <c r="AF1135" s="315"/>
      <c r="AG1135" s="315"/>
      <c r="AH1135" s="315"/>
      <c r="AI1135" s="315"/>
      <c r="AJ1135" s="315"/>
      <c r="AK1135" s="315"/>
      <c r="AL1135" s="315"/>
      <c r="AM1135" s="315"/>
      <c r="AN1135" s="315"/>
      <c r="AO1135" s="315"/>
      <c r="AP1135" s="315"/>
      <c r="AQ1135" s="315"/>
      <c r="AR1135" s="315"/>
      <c r="AS1135" s="315"/>
      <c r="AT1135" s="315"/>
      <c r="AU1135" s="315"/>
      <c r="AV1135" s="315"/>
      <c r="AW1135" s="315"/>
      <c r="AX1135" s="315"/>
      <c r="AY1135" s="315"/>
      <c r="AZ1135" s="315"/>
      <c r="BA1135" s="315"/>
      <c r="BB1135" s="315"/>
      <c r="BC1135" s="315"/>
      <c r="BD1135" s="315"/>
      <c r="BE1135" s="315"/>
      <c r="BF1135" s="315"/>
      <c r="BG1135" s="315"/>
      <c r="BH1135" s="315"/>
      <c r="BI1135" s="315"/>
      <c r="BJ1135" s="315"/>
      <c r="BK1135" s="315"/>
      <c r="BL1135" s="315"/>
      <c r="BM1135" s="315"/>
      <c r="BN1135" s="315"/>
      <c r="BO1135" s="315"/>
      <c r="BP1135" s="315"/>
      <c r="BQ1135" s="315"/>
      <c r="BR1135" s="315"/>
      <c r="BS1135" s="315"/>
      <c r="BT1135" s="315"/>
      <c r="BU1135" s="315"/>
      <c r="BV1135" s="315"/>
      <c r="BW1135" s="315"/>
      <c r="BX1135" s="315"/>
      <c r="BY1135" s="315"/>
      <c r="BZ1135" s="315"/>
      <c r="CA1135" s="24"/>
      <c r="CB1135" s="24"/>
      <c r="CC1135" s="1"/>
    </row>
    <row r="1136" spans="2:81" ht="15" customHeight="1">
      <c r="B1136" s="305"/>
      <c r="C1136" s="24"/>
      <c r="D1136" s="24"/>
      <c r="E1136" s="24"/>
      <c r="F1136" s="24"/>
      <c r="G1136" s="24"/>
      <c r="H1136" s="24"/>
      <c r="I1136" s="24"/>
      <c r="J1136" s="24"/>
      <c r="K1136" s="24"/>
      <c r="L1136" s="24"/>
      <c r="M1136" s="24"/>
      <c r="N1136" s="24"/>
      <c r="O1136" s="259" t="s">
        <v>930</v>
      </c>
      <c r="P1136" s="259"/>
      <c r="Q1136" s="259"/>
      <c r="R1136" s="259"/>
      <c r="S1136" s="259"/>
      <c r="T1136" s="315"/>
      <c r="U1136" s="315"/>
      <c r="V1136" s="315"/>
      <c r="W1136" s="315"/>
      <c r="X1136" s="315"/>
      <c r="Y1136" s="315"/>
      <c r="Z1136" s="315"/>
      <c r="AA1136" s="315"/>
      <c r="AB1136" s="315"/>
      <c r="AC1136" s="315"/>
      <c r="AD1136" s="315"/>
      <c r="AE1136" s="315"/>
      <c r="AF1136" s="315"/>
      <c r="AG1136" s="315"/>
      <c r="AH1136" s="315"/>
      <c r="AI1136" s="315"/>
      <c r="AJ1136" s="315"/>
      <c r="AK1136" s="315"/>
      <c r="AL1136" s="315"/>
      <c r="AM1136" s="315"/>
      <c r="AN1136" s="315"/>
      <c r="AO1136" s="315"/>
      <c r="AP1136" s="315"/>
      <c r="AQ1136" s="315"/>
      <c r="AR1136" s="315"/>
      <c r="AS1136" s="315"/>
      <c r="AT1136" s="315"/>
      <c r="AU1136" s="315"/>
      <c r="AV1136" s="315"/>
      <c r="AW1136" s="315"/>
      <c r="AX1136" s="315"/>
      <c r="AY1136" s="315"/>
      <c r="AZ1136" s="315"/>
      <c r="BA1136" s="315"/>
      <c r="BB1136" s="315"/>
      <c r="BC1136" s="315"/>
      <c r="BD1136" s="315"/>
      <c r="BE1136" s="315"/>
      <c r="BF1136" s="315"/>
      <c r="BG1136" s="315"/>
      <c r="BH1136" s="315"/>
      <c r="BI1136" s="315"/>
      <c r="BJ1136" s="315"/>
      <c r="BK1136" s="315"/>
      <c r="BL1136" s="315"/>
      <c r="BM1136" s="315"/>
      <c r="BN1136" s="315"/>
      <c r="BO1136" s="315"/>
      <c r="BP1136" s="315"/>
      <c r="BQ1136" s="315"/>
      <c r="BR1136" s="315"/>
      <c r="BS1136" s="315"/>
      <c r="BT1136" s="315"/>
      <c r="BU1136" s="315"/>
      <c r="BV1136" s="315"/>
      <c r="BW1136" s="315"/>
      <c r="BX1136" s="315"/>
      <c r="BY1136" s="315"/>
      <c r="BZ1136" s="315"/>
      <c r="CA1136" s="24"/>
      <c r="CB1136" s="24"/>
      <c r="CC1136" s="1"/>
    </row>
    <row r="1137" spans="2:81" ht="15" customHeight="1">
      <c r="B1137" s="305"/>
      <c r="C1137" s="24"/>
      <c r="D1137" s="24"/>
      <c r="E1137" s="24"/>
      <c r="F1137" s="24"/>
      <c r="G1137" s="24"/>
      <c r="H1137" s="24"/>
      <c r="I1137" s="24"/>
      <c r="J1137" s="24"/>
      <c r="K1137" s="24"/>
      <c r="L1137" s="24"/>
      <c r="M1137" s="24"/>
      <c r="N1137" s="24"/>
      <c r="O1137" s="259" t="s">
        <v>930</v>
      </c>
      <c r="P1137" s="259"/>
      <c r="Q1137" s="259"/>
      <c r="R1137" s="259"/>
      <c r="S1137" s="259"/>
      <c r="T1137" s="315"/>
      <c r="U1137" s="315"/>
      <c r="V1137" s="315"/>
      <c r="W1137" s="315"/>
      <c r="X1137" s="315"/>
      <c r="Y1137" s="315"/>
      <c r="Z1137" s="315"/>
      <c r="AA1137" s="315"/>
      <c r="AB1137" s="315"/>
      <c r="AC1137" s="315"/>
      <c r="AD1137" s="315"/>
      <c r="AE1137" s="315"/>
      <c r="AF1137" s="315"/>
      <c r="AG1137" s="315"/>
      <c r="AH1137" s="315"/>
      <c r="AI1137" s="315"/>
      <c r="AJ1137" s="315"/>
      <c r="AK1137" s="315"/>
      <c r="AL1137" s="315"/>
      <c r="AM1137" s="315"/>
      <c r="AN1137" s="315"/>
      <c r="AO1137" s="315"/>
      <c r="AP1137" s="315"/>
      <c r="AQ1137" s="315"/>
      <c r="AR1137" s="315"/>
      <c r="AS1137" s="315"/>
      <c r="AT1137" s="315"/>
      <c r="AU1137" s="315"/>
      <c r="AV1137" s="315"/>
      <c r="AW1137" s="315"/>
      <c r="AX1137" s="315"/>
      <c r="AY1137" s="315"/>
      <c r="AZ1137" s="315"/>
      <c r="BA1137" s="315"/>
      <c r="BB1137" s="315"/>
      <c r="BC1137" s="315"/>
      <c r="BD1137" s="315"/>
      <c r="BE1137" s="315"/>
      <c r="BF1137" s="315"/>
      <c r="BG1137" s="315"/>
      <c r="BH1137" s="315"/>
      <c r="BI1137" s="315"/>
      <c r="BJ1137" s="315"/>
      <c r="BK1137" s="315"/>
      <c r="BL1137" s="315"/>
      <c r="BM1137" s="315"/>
      <c r="BN1137" s="315"/>
      <c r="BO1137" s="315"/>
      <c r="BP1137" s="315"/>
      <c r="BQ1137" s="315"/>
      <c r="BR1137" s="315"/>
      <c r="BS1137" s="315"/>
      <c r="BT1137" s="315"/>
      <c r="BU1137" s="315"/>
      <c r="BV1137" s="315"/>
      <c r="BW1137" s="315"/>
      <c r="BX1137" s="315"/>
      <c r="BY1137" s="315"/>
      <c r="BZ1137" s="315"/>
      <c r="CA1137" s="24"/>
      <c r="CB1137" s="24"/>
      <c r="CC1137" s="1"/>
    </row>
    <row r="1138" spans="2:81" ht="15" customHeight="1">
      <c r="B1138" s="305"/>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305"/>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305"/>
      <c r="C1140" s="24"/>
      <c r="D1140" s="24" t="s">
        <v>156</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305"/>
      <c r="C1141" s="24"/>
      <c r="D1141" s="24"/>
      <c r="E1141" s="24"/>
      <c r="F1141" s="24"/>
      <c r="G1141" s="267" t="s">
        <v>37</v>
      </c>
      <c r="H1141" s="267"/>
      <c r="I1141" s="24" t="s">
        <v>114</v>
      </c>
      <c r="J1141" s="24"/>
      <c r="K1141" s="24"/>
      <c r="L1141" s="24"/>
      <c r="M1141" s="24"/>
      <c r="N1141" s="24"/>
      <c r="O1141" s="267" t="s">
        <v>37</v>
      </c>
      <c r="P1141" s="267"/>
      <c r="Q1141" s="24" t="s">
        <v>115</v>
      </c>
      <c r="R1141" s="24"/>
      <c r="S1141" s="24"/>
      <c r="T1141" s="24"/>
      <c r="U1141" s="24"/>
      <c r="V1141" s="24"/>
      <c r="W1141" s="267" t="s">
        <v>37</v>
      </c>
      <c r="X1141" s="267"/>
      <c r="Y1141" s="24" t="s">
        <v>116</v>
      </c>
      <c r="Z1141" s="24"/>
      <c r="AA1141" s="24"/>
      <c r="AB1141" s="24"/>
      <c r="AC1141" s="24"/>
      <c r="AD1141" s="24"/>
      <c r="AE1141" s="267" t="s">
        <v>37</v>
      </c>
      <c r="AF1141" s="267"/>
      <c r="AG1141" s="24" t="s">
        <v>117</v>
      </c>
      <c r="AH1141" s="24"/>
      <c r="AI1141" s="24"/>
      <c r="AJ1141" s="24"/>
      <c r="AK1141" s="24"/>
      <c r="AL1141" s="24"/>
      <c r="AM1141" s="267" t="s">
        <v>37</v>
      </c>
      <c r="AN1141" s="267"/>
      <c r="AO1141" s="24" t="s">
        <v>118</v>
      </c>
      <c r="AP1141" s="24"/>
      <c r="AQ1141" s="24"/>
      <c r="AR1141" s="24"/>
      <c r="AS1141" s="24"/>
      <c r="AT1141" s="24"/>
      <c r="AU1141" s="24"/>
      <c r="AV1141" s="24"/>
      <c r="AW1141" s="24"/>
      <c r="AX1141" s="267" t="s">
        <v>37</v>
      </c>
      <c r="AY1141" s="267"/>
      <c r="AZ1141" s="24" t="s">
        <v>119</v>
      </c>
      <c r="BA1141" s="24"/>
      <c r="BB1141" s="24"/>
      <c r="BC1141" s="24"/>
      <c r="BD1141" s="24"/>
      <c r="BE1141" s="24"/>
      <c r="BF1141" s="24"/>
      <c r="BG1141" s="24"/>
      <c r="BH1141" s="24"/>
      <c r="BI1141" s="24"/>
      <c r="BJ1141" s="24"/>
      <c r="BK1141" s="24"/>
      <c r="BL1141" s="267" t="s">
        <v>37</v>
      </c>
      <c r="BM1141" s="267"/>
      <c r="BN1141" s="24" t="s">
        <v>120</v>
      </c>
      <c r="BO1141" s="24"/>
      <c r="BP1141" s="24"/>
      <c r="BQ1141" s="24"/>
      <c r="BR1141" s="24"/>
      <c r="BS1141" s="24"/>
      <c r="BT1141" s="24"/>
      <c r="BU1141" s="24"/>
      <c r="BV1141" s="24"/>
      <c r="BW1141" s="24"/>
      <c r="BX1141" s="24"/>
      <c r="BY1141" s="24"/>
      <c r="BZ1141" s="24"/>
      <c r="CA1141" s="24"/>
      <c r="CB1141" s="24"/>
      <c r="CC1141" s="1"/>
    </row>
    <row r="1142" spans="2:81" ht="15" customHeight="1">
      <c r="B1142" s="305"/>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305"/>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305"/>
      <c r="C1144" s="24"/>
      <c r="D1144" s="24" t="s">
        <v>157</v>
      </c>
      <c r="E1144" s="24"/>
      <c r="F1144" s="24"/>
      <c r="G1144" s="24"/>
      <c r="H1144" s="24"/>
      <c r="I1144" s="24"/>
      <c r="J1144" s="24"/>
      <c r="K1144" s="24"/>
      <c r="L1144" s="24"/>
      <c r="M1144" s="24"/>
      <c r="N1144" s="24"/>
      <c r="O1144" s="24"/>
      <c r="P1144" s="24"/>
      <c r="Q1144" s="24"/>
      <c r="R1144" s="24"/>
      <c r="S1144" s="262" t="s">
        <v>931</v>
      </c>
      <c r="T1144" s="262"/>
      <c r="U1144" s="262"/>
      <c r="V1144" s="262"/>
      <c r="W1144" s="262"/>
      <c r="X1144" s="262"/>
      <c r="Y1144" s="262"/>
      <c r="Z1144" s="262"/>
      <c r="AA1144" s="262"/>
      <c r="AB1144" s="262"/>
      <c r="AC1144" s="262"/>
      <c r="AD1144" s="262"/>
      <c r="AE1144" s="262"/>
      <c r="AF1144" s="262"/>
      <c r="AG1144" s="262"/>
      <c r="AH1144" s="262"/>
      <c r="AI1144" s="262"/>
      <c r="AJ1144" s="262"/>
      <c r="AK1144" s="262"/>
      <c r="AL1144" s="262"/>
      <c r="AM1144" s="262"/>
      <c r="AN1144" s="262"/>
      <c r="AO1144" s="262"/>
      <c r="AP1144" s="262"/>
      <c r="AQ1144" s="24"/>
      <c r="AR1144" s="24" t="s">
        <v>738</v>
      </c>
      <c r="AS1144" s="24"/>
      <c r="AT1144" s="24"/>
      <c r="AU1144" s="24"/>
      <c r="AV1144" s="262"/>
      <c r="AW1144" s="262"/>
      <c r="AX1144" s="262"/>
      <c r="AY1144" s="262"/>
      <c r="AZ1144" s="262"/>
      <c r="BA1144" s="262"/>
      <c r="BB1144" s="262"/>
      <c r="BC1144" s="262"/>
      <c r="BD1144" s="262"/>
      <c r="BE1144" s="262"/>
      <c r="BF1144" s="262"/>
      <c r="BG1144" s="262"/>
      <c r="BH1144" s="262"/>
      <c r="BI1144" s="262"/>
      <c r="BJ1144" s="262"/>
      <c r="BK1144" s="262"/>
      <c r="BL1144" s="262"/>
      <c r="BM1144" s="262"/>
      <c r="BN1144" s="262"/>
      <c r="BO1144" s="262"/>
      <c r="BP1144" s="262"/>
      <c r="BQ1144" s="262"/>
      <c r="BR1144" s="24"/>
      <c r="BS1144" s="24"/>
      <c r="BT1144" s="24"/>
      <c r="BU1144" s="24"/>
      <c r="BV1144" s="24"/>
      <c r="BW1144" s="24"/>
      <c r="BX1144" s="24"/>
      <c r="BY1144" s="24"/>
      <c r="BZ1144" s="24"/>
      <c r="CA1144" s="24"/>
      <c r="CB1144" s="24"/>
      <c r="CC1144" s="1"/>
    </row>
    <row r="1145" spans="2:81" ht="15" customHeight="1">
      <c r="B1145" s="305"/>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305"/>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305"/>
      <c r="C1147" s="24"/>
      <c r="D1147" s="24" t="s">
        <v>631</v>
      </c>
      <c r="E1147" s="24"/>
      <c r="F1147" s="24"/>
      <c r="G1147" s="24"/>
      <c r="H1147" s="24"/>
      <c r="I1147" s="24"/>
      <c r="J1147" s="24"/>
      <c r="K1147" s="24"/>
      <c r="L1147" s="24"/>
      <c r="M1147" s="24"/>
      <c r="N1147" s="24"/>
      <c r="O1147" s="24"/>
      <c r="P1147" s="24"/>
      <c r="Q1147" s="24"/>
      <c r="R1147" s="24"/>
      <c r="S1147" s="314"/>
      <c r="T1147" s="314"/>
      <c r="U1147" s="314"/>
      <c r="V1147" s="314"/>
      <c r="W1147" s="314"/>
      <c r="X1147" s="314"/>
      <c r="Y1147" s="314"/>
      <c r="Z1147" s="314"/>
      <c r="AA1147" s="314"/>
      <c r="AB1147" s="314"/>
      <c r="AC1147" s="314"/>
      <c r="AD1147" s="314"/>
      <c r="AE1147" s="314"/>
      <c r="AF1147" s="314"/>
      <c r="AG1147" s="314"/>
      <c r="AH1147" s="314"/>
      <c r="AI1147" s="314"/>
      <c r="AJ1147" s="314"/>
      <c r="AK1147" s="31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305"/>
      <c r="C1148" s="50"/>
      <c r="D1148" s="50"/>
      <c r="E1148" s="50"/>
      <c r="F1148" s="50"/>
      <c r="G1148" s="309" t="s">
        <v>37</v>
      </c>
      <c r="H1148" s="309"/>
      <c r="I1148" s="33" t="s">
        <v>773</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1155</v>
      </c>
    </row>
    <row r="1149" spans="2:81" ht="15" customHeight="1">
      <c r="B1149" s="305"/>
      <c r="C1149" s="50"/>
      <c r="D1149" s="50"/>
      <c r="E1149" s="50"/>
      <c r="F1149" s="50"/>
      <c r="G1149" s="309" t="s">
        <v>37</v>
      </c>
      <c r="H1149" s="309"/>
      <c r="I1149" s="33" t="s">
        <v>774</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1154</v>
      </c>
    </row>
    <row r="1150" spans="2:81" ht="15" customHeight="1">
      <c r="B1150" s="305"/>
      <c r="C1150" s="50"/>
      <c r="D1150" s="50"/>
      <c r="E1150" s="50"/>
      <c r="F1150" s="50"/>
      <c r="G1150" s="309" t="s">
        <v>37</v>
      </c>
      <c r="H1150" s="309"/>
      <c r="I1150" s="33" t="s">
        <v>775</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1153</v>
      </c>
    </row>
    <row r="1151" spans="2:81" ht="15" customHeight="1">
      <c r="B1151" s="305"/>
      <c r="C1151" s="50"/>
      <c r="D1151" s="50"/>
      <c r="E1151" s="50"/>
      <c r="F1151" s="50"/>
      <c r="G1151" s="309" t="s">
        <v>37</v>
      </c>
      <c r="H1151" s="309"/>
      <c r="I1151" s="33" t="s">
        <v>341</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8" t="s">
        <v>1156</v>
      </c>
    </row>
    <row r="1152" spans="2:81" ht="15" customHeight="1">
      <c r="B1152" s="305"/>
      <c r="C1152" s="50"/>
      <c r="D1152" s="50"/>
      <c r="E1152" s="50"/>
      <c r="F1152" s="50"/>
      <c r="G1152" s="309" t="s">
        <v>37</v>
      </c>
      <c r="H1152" s="309"/>
      <c r="I1152" s="33" t="s">
        <v>632</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8" t="s">
        <v>1157</v>
      </c>
    </row>
    <row r="1153" spans="2:81" ht="15" customHeight="1">
      <c r="B1153" s="305"/>
      <c r="C1153" s="50"/>
      <c r="D1153" s="50"/>
      <c r="E1153" s="50"/>
      <c r="F1153" s="50"/>
      <c r="G1153" s="309" t="s">
        <v>37</v>
      </c>
      <c r="H1153" s="309"/>
      <c r="I1153" s="33" t="s">
        <v>633</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8" t="s">
        <v>1158</v>
      </c>
    </row>
    <row r="1154" spans="2:81" ht="15" customHeight="1">
      <c r="B1154" s="305"/>
      <c r="C1154" s="50"/>
      <c r="D1154" s="50"/>
      <c r="E1154" s="50"/>
      <c r="F1154" s="50"/>
      <c r="G1154" s="309" t="s">
        <v>37</v>
      </c>
      <c r="H1154" s="309"/>
      <c r="I1154" s="33" t="s">
        <v>340</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8"/>
    </row>
    <row r="1155" spans="2:81" ht="15" customHeight="1">
      <c r="B1155" s="305"/>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305"/>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305"/>
      <c r="C1157" s="24"/>
      <c r="D1157" s="24" t="s">
        <v>634</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305"/>
      <c r="C1158" s="50"/>
      <c r="D1158" s="50"/>
      <c r="E1158" s="50"/>
      <c r="F1158" s="50"/>
      <c r="G1158" s="309" t="s">
        <v>37</v>
      </c>
      <c r="H1158" s="309"/>
      <c r="I1158" s="33" t="s">
        <v>635</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8" t="s">
        <v>1160</v>
      </c>
    </row>
    <row r="1159" spans="2:81" ht="15" customHeight="1">
      <c r="B1159" s="305"/>
      <c r="C1159" s="50"/>
      <c r="D1159" s="50"/>
      <c r="E1159" s="50"/>
      <c r="F1159" s="50"/>
      <c r="G1159" s="309" t="s">
        <v>37</v>
      </c>
      <c r="H1159" s="309"/>
      <c r="I1159" s="33" t="s">
        <v>636</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8" t="s">
        <v>1159</v>
      </c>
    </row>
    <row r="1160" spans="2:81" ht="15" customHeight="1">
      <c r="B1160" s="305"/>
      <c r="C1160" s="50"/>
      <c r="D1160" s="50"/>
      <c r="E1160" s="50"/>
      <c r="F1160" s="50"/>
      <c r="G1160" s="309" t="s">
        <v>37</v>
      </c>
      <c r="H1160" s="309"/>
      <c r="I1160" s="33" t="s">
        <v>776</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8" t="s">
        <v>1161</v>
      </c>
    </row>
    <row r="1161" spans="2:81" ht="15" customHeight="1">
      <c r="B1161" s="305"/>
      <c r="C1161" s="50"/>
      <c r="D1161" s="50"/>
      <c r="E1161" s="50"/>
      <c r="F1161" s="50"/>
      <c r="G1161" s="309" t="s">
        <v>37</v>
      </c>
      <c r="H1161" s="309"/>
      <c r="I1161" s="33" t="s">
        <v>637</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8" t="s">
        <v>1162</v>
      </c>
    </row>
    <row r="1162" spans="2:81" ht="15" customHeight="1">
      <c r="B1162" s="305"/>
      <c r="C1162" s="50"/>
      <c r="D1162" s="50"/>
      <c r="E1162" s="50"/>
      <c r="F1162" s="50"/>
      <c r="G1162" s="309" t="s">
        <v>37</v>
      </c>
      <c r="H1162" s="309"/>
      <c r="I1162" s="33" t="s">
        <v>340</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1164</v>
      </c>
    </row>
    <row r="1163" spans="2:81" ht="15" customHeight="1">
      <c r="B1163" s="305"/>
      <c r="C1163" s="50"/>
      <c r="D1163" s="50"/>
      <c r="E1163" s="50"/>
      <c r="F1163" s="50"/>
      <c r="G1163" s="309" t="s">
        <v>37</v>
      </c>
      <c r="H1163" s="309"/>
      <c r="I1163" s="33" t="s">
        <v>638</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1163</v>
      </c>
    </row>
    <row r="1164" spans="2:81" ht="15" customHeight="1">
      <c r="B1164" s="305"/>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305"/>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305"/>
      <c r="C1166" s="24"/>
      <c r="D1166" s="24" t="s">
        <v>639</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305"/>
      <c r="C1167" s="50"/>
      <c r="D1167" s="50"/>
      <c r="E1167" s="50"/>
      <c r="F1167" s="50"/>
      <c r="G1167" s="309" t="s">
        <v>37</v>
      </c>
      <c r="H1167" s="309"/>
      <c r="I1167" s="33" t="s">
        <v>342</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8"/>
    </row>
    <row r="1168" spans="2:81" ht="15" customHeight="1">
      <c r="B1168" s="305"/>
      <c r="C1168" s="50"/>
      <c r="D1168" s="50"/>
      <c r="E1168" s="50"/>
      <c r="F1168" s="50"/>
      <c r="G1168" s="309" t="s">
        <v>37</v>
      </c>
      <c r="H1168" s="309"/>
      <c r="I1168" s="33" t="s">
        <v>343</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8"/>
    </row>
    <row r="1169" spans="2:81" ht="15" customHeight="1">
      <c r="B1169" s="305"/>
      <c r="C1169" s="50"/>
      <c r="D1169" s="50"/>
      <c r="E1169" s="50"/>
      <c r="F1169" s="50"/>
      <c r="G1169" s="309" t="s">
        <v>37</v>
      </c>
      <c r="H1169" s="309"/>
      <c r="I1169" s="33" t="s">
        <v>344</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8"/>
    </row>
    <row r="1170" spans="2:81" ht="15" customHeight="1">
      <c r="B1170" s="305"/>
      <c r="C1170" s="50"/>
      <c r="D1170" s="50"/>
      <c r="E1170" s="50"/>
      <c r="F1170" s="50"/>
      <c r="G1170" s="309" t="s">
        <v>37</v>
      </c>
      <c r="H1170" s="309"/>
      <c r="I1170" s="33" t="s">
        <v>640</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8"/>
    </row>
    <row r="1171" spans="2:81" ht="15" customHeight="1">
      <c r="B1171" s="305"/>
      <c r="C1171" s="50"/>
      <c r="D1171" s="50"/>
      <c r="E1171" s="50"/>
      <c r="F1171" s="50"/>
      <c r="G1171" s="309" t="s">
        <v>37</v>
      </c>
      <c r="H1171" s="309"/>
      <c r="I1171" s="33" t="s">
        <v>641</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8"/>
    </row>
    <row r="1172" spans="2:81" ht="15" customHeight="1">
      <c r="B1172" s="305"/>
      <c r="C1172" s="50"/>
      <c r="D1172" s="50"/>
      <c r="E1172" s="50"/>
      <c r="F1172" s="50"/>
      <c r="G1172" s="309" t="s">
        <v>37</v>
      </c>
      <c r="H1172" s="309"/>
      <c r="I1172" s="33" t="s">
        <v>642</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8" t="s">
        <v>1020</v>
      </c>
    </row>
    <row r="1173" spans="2:81" ht="15" customHeight="1">
      <c r="B1173" s="305"/>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8"/>
    </row>
    <row r="1174" spans="2:81" ht="15" customHeight="1">
      <c r="B1174" s="305"/>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305"/>
      <c r="C1175" s="24"/>
      <c r="D1175" s="24" t="s">
        <v>643</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1143</v>
      </c>
    </row>
    <row r="1176" spans="2:81" ht="15" customHeight="1">
      <c r="B1176" s="199"/>
      <c r="C1176" s="24"/>
      <c r="D1176" s="24"/>
      <c r="E1176" s="24"/>
      <c r="F1176" s="24" t="s">
        <v>158</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13"/>
      <c r="AC1176" s="313"/>
      <c r="AD1176" s="313"/>
      <c r="AE1176" s="313"/>
      <c r="AF1176" s="313"/>
      <c r="AG1176" s="313"/>
      <c r="AH1176" s="313"/>
      <c r="AI1176" s="313"/>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9"/>
      <c r="C1177" s="24"/>
      <c r="D1177" s="24"/>
      <c r="E1177" s="24"/>
      <c r="F1177" s="24" t="s">
        <v>159</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13"/>
      <c r="AC1177" s="313"/>
      <c r="AD1177" s="313"/>
      <c r="AE1177" s="313"/>
      <c r="AF1177" s="313"/>
      <c r="AG1177" s="313"/>
      <c r="AH1177" s="313"/>
      <c r="AI1177" s="313"/>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5" t="s">
        <v>1018</v>
      </c>
      <c r="C1178" s="24"/>
      <c r="D1178" s="24"/>
      <c r="E1178" s="24"/>
      <c r="F1178" s="24" t="s">
        <v>160</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13"/>
      <c r="AC1178" s="313"/>
      <c r="AD1178" s="313"/>
      <c r="AE1178" s="313"/>
      <c r="AF1178" s="313"/>
      <c r="AG1178" s="313"/>
      <c r="AH1178" s="313"/>
      <c r="AI1178" s="313"/>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4" t="s">
        <v>1018</v>
      </c>
    </row>
    <row r="1179" spans="2:81" ht="15" customHeight="1" thickBot="1">
      <c r="B1179" s="196" t="s">
        <v>1015</v>
      </c>
      <c r="C1179" s="24"/>
      <c r="D1179" s="24"/>
      <c r="E1179" s="24"/>
      <c r="F1179" s="24" t="s">
        <v>161</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13"/>
      <c r="AC1179" s="313"/>
      <c r="AD1179" s="313"/>
      <c r="AE1179" s="313"/>
      <c r="AF1179" s="313"/>
      <c r="AG1179" s="313"/>
      <c r="AH1179" s="313"/>
      <c r="AI1179" s="313"/>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6" t="s">
        <v>1015</v>
      </c>
    </row>
    <row r="1180" spans="2:81" ht="15" customHeight="1">
      <c r="B1180" s="197" t="s">
        <v>1016</v>
      </c>
      <c r="C1180" s="76"/>
      <c r="D1180" s="76" t="s">
        <v>644</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7" t="s">
        <v>1016</v>
      </c>
    </row>
    <row r="1181" spans="2:81" ht="15" customHeight="1">
      <c r="B1181" s="305" t="s">
        <v>1213</v>
      </c>
      <c r="C1181" s="24"/>
      <c r="D1181" s="24"/>
      <c r="E1181" s="24"/>
      <c r="F1181" s="24" t="s">
        <v>133</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73"/>
      <c r="AC1181" s="273"/>
      <c r="AD1181" s="273"/>
      <c r="AE1181" s="273"/>
      <c r="AF1181" s="273"/>
      <c r="AG1181" s="273"/>
      <c r="AH1181" s="273"/>
      <c r="AI1181" s="273"/>
      <c r="AJ1181" s="273"/>
      <c r="AK1181" s="273"/>
      <c r="AL1181" s="273"/>
      <c r="AM1181" s="273"/>
      <c r="AN1181" s="273"/>
      <c r="AO1181" s="273"/>
      <c r="AP1181" s="273"/>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5"/>
    </row>
    <row r="1182" spans="2:81" ht="15" customHeight="1">
      <c r="B1182" s="305"/>
      <c r="C1182" s="24"/>
      <c r="D1182" s="24"/>
      <c r="E1182" s="24"/>
      <c r="F1182" s="24" t="s">
        <v>162</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73"/>
      <c r="AC1182" s="273"/>
      <c r="AD1182" s="273"/>
      <c r="AE1182" s="273"/>
      <c r="AF1182" s="273"/>
      <c r="AG1182" s="273"/>
      <c r="AH1182" s="273"/>
      <c r="AI1182" s="273"/>
      <c r="AJ1182" s="273"/>
      <c r="AK1182" s="273"/>
      <c r="AL1182" s="273"/>
      <c r="AM1182" s="273"/>
      <c r="AN1182" s="273"/>
      <c r="AO1182" s="273"/>
      <c r="AP1182" s="273"/>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1017</v>
      </c>
    </row>
    <row r="1183" spans="2:81" ht="15" customHeight="1">
      <c r="B1183" s="305"/>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305"/>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305"/>
      <c r="C1185" s="24"/>
      <c r="D1185" s="24" t="s">
        <v>645</v>
      </c>
      <c r="E1185" s="24"/>
      <c r="F1185" s="24"/>
      <c r="G1185" s="24"/>
      <c r="H1185" s="24"/>
      <c r="I1185" s="24"/>
      <c r="J1185" s="24"/>
      <c r="K1185" s="24"/>
      <c r="L1185" s="24"/>
      <c r="M1185" s="24"/>
      <c r="N1185" s="24"/>
      <c r="O1185" s="24"/>
      <c r="P1185" s="24"/>
      <c r="Q1185" s="24"/>
      <c r="R1185" s="24"/>
      <c r="S1185" s="24"/>
      <c r="T1185" s="24"/>
      <c r="U1185" s="24"/>
      <c r="V1185" s="311"/>
      <c r="W1185" s="311"/>
      <c r="X1185" s="311"/>
      <c r="Y1185" s="311"/>
      <c r="Z1185" s="311"/>
      <c r="AA1185" s="311"/>
      <c r="AB1185" s="311"/>
      <c r="AC1185" s="311"/>
      <c r="AD1185" s="311"/>
      <c r="AE1185" s="311"/>
      <c r="AF1185" s="311"/>
      <c r="AG1185" s="311"/>
      <c r="AH1185" s="311"/>
      <c r="AI1185" s="311"/>
      <c r="AJ1185" s="311"/>
      <c r="AK1185" s="311"/>
      <c r="AL1185" s="311"/>
      <c r="AM1185" s="311"/>
      <c r="AN1185" s="311"/>
      <c r="AO1185" s="311"/>
      <c r="AP1185" s="311"/>
      <c r="AQ1185" s="311"/>
      <c r="AR1185" s="311"/>
      <c r="AS1185" s="311"/>
      <c r="AT1185" s="311"/>
      <c r="AU1185" s="311"/>
      <c r="AV1185" s="311"/>
      <c r="AW1185" s="311"/>
      <c r="AX1185" s="311"/>
      <c r="AY1185" s="311"/>
      <c r="AZ1185" s="311"/>
      <c r="BA1185" s="311"/>
      <c r="BB1185" s="311"/>
      <c r="BC1185" s="311"/>
      <c r="BD1185" s="311"/>
      <c r="BE1185" s="311"/>
      <c r="BF1185" s="311"/>
      <c r="BG1185" s="311"/>
      <c r="BH1185" s="311"/>
      <c r="BI1185" s="311"/>
      <c r="BJ1185" s="311"/>
      <c r="BK1185" s="311"/>
      <c r="BL1185" s="311"/>
      <c r="BM1185" s="311"/>
      <c r="BN1185" s="311"/>
      <c r="BO1185" s="311"/>
      <c r="BP1185" s="311"/>
      <c r="BQ1185" s="311"/>
      <c r="BR1185" s="311"/>
      <c r="BS1185" s="311"/>
      <c r="BT1185" s="311"/>
      <c r="BU1185" s="311"/>
      <c r="BV1185" s="311"/>
      <c r="BW1185" s="311"/>
      <c r="BX1185" s="311"/>
      <c r="BY1185" s="311"/>
      <c r="BZ1185" s="311"/>
      <c r="CA1185" s="311"/>
      <c r="CB1185" s="311"/>
      <c r="CC1185" s="1" t="s">
        <v>851</v>
      </c>
    </row>
    <row r="1186" spans="2:81" ht="15" customHeight="1">
      <c r="B1186" s="305"/>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305"/>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305"/>
      <c r="C1188" s="24"/>
      <c r="D1188" s="43" t="s">
        <v>646</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305"/>
      <c r="C1189" s="24"/>
      <c r="D1189" s="43"/>
      <c r="E1189" s="43"/>
      <c r="F1189" s="43" t="s">
        <v>163</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305"/>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309" t="s">
        <v>37</v>
      </c>
      <c r="BF1190" s="309"/>
      <c r="BG1190" s="43"/>
      <c r="BH1190" s="43" t="s">
        <v>139</v>
      </c>
      <c r="BI1190" s="43"/>
      <c r="BJ1190" s="43"/>
      <c r="BK1190" s="43"/>
      <c r="BL1190" s="43"/>
      <c r="BM1190" s="309" t="s">
        <v>37</v>
      </c>
      <c r="BN1190" s="309"/>
      <c r="BO1190" s="43"/>
      <c r="BP1190" s="43" t="s">
        <v>140</v>
      </c>
      <c r="BQ1190" s="43"/>
      <c r="BR1190" s="43"/>
      <c r="BS1190" s="43"/>
      <c r="BT1190" s="43"/>
      <c r="BU1190" s="44"/>
      <c r="BV1190" s="44"/>
      <c r="BW1190" s="44"/>
      <c r="BX1190" s="44"/>
      <c r="BY1190" s="44"/>
      <c r="BZ1190" s="44"/>
      <c r="CA1190" s="44"/>
      <c r="CB1190" s="44"/>
      <c r="CC1190" s="1" t="s">
        <v>817</v>
      </c>
    </row>
    <row r="1191" spans="2:81" ht="15" customHeight="1">
      <c r="B1191" s="305"/>
      <c r="C1191" s="24"/>
      <c r="D1191" s="43"/>
      <c r="E1191" s="43"/>
      <c r="F1191" s="43" t="s">
        <v>783</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305"/>
      <c r="C1192" s="24"/>
      <c r="D1192" s="43"/>
      <c r="E1192" s="43"/>
      <c r="F1192" s="43"/>
      <c r="G1192" s="43"/>
      <c r="H1192" s="43"/>
      <c r="I1192" s="309" t="s">
        <v>37</v>
      </c>
      <c r="J1192" s="309"/>
      <c r="K1192" s="43" t="s">
        <v>787</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817</v>
      </c>
    </row>
    <row r="1193" spans="2:81" ht="15" customHeight="1">
      <c r="B1193" s="305"/>
      <c r="C1193" s="24"/>
      <c r="D1193" s="43"/>
      <c r="E1193" s="43"/>
      <c r="F1193" s="43"/>
      <c r="G1193" s="43"/>
      <c r="H1193" s="43"/>
      <c r="I1193" s="113"/>
      <c r="J1193" s="113"/>
      <c r="K1193" s="43"/>
      <c r="L1193" s="43"/>
      <c r="M1193" s="43"/>
      <c r="N1193" s="43"/>
      <c r="O1193" s="43"/>
      <c r="P1193" s="43"/>
      <c r="Q1193" s="43"/>
      <c r="R1193" s="43"/>
      <c r="S1193" s="43"/>
      <c r="T1193" s="43"/>
      <c r="U1193" s="43"/>
      <c r="V1193" s="43"/>
      <c r="W1193" s="43"/>
      <c r="X1193" s="43"/>
      <c r="Y1193" s="43"/>
      <c r="Z1193" s="43"/>
      <c r="AA1193" s="43"/>
      <c r="AB1193" s="43"/>
      <c r="AC1193" s="43"/>
      <c r="AD1193" s="43"/>
      <c r="AE1193" s="43"/>
      <c r="AF1193" s="43"/>
      <c r="AG1193" s="43"/>
      <c r="AH1193" s="43"/>
      <c r="AI1193" s="43"/>
      <c r="AJ1193" s="43"/>
      <c r="AK1193" s="43"/>
      <c r="AL1193" s="43"/>
      <c r="AM1193" s="43"/>
      <c r="AN1193" s="43"/>
      <c r="AO1193" s="43"/>
      <c r="AP1193" s="43"/>
      <c r="AQ1193" s="43"/>
      <c r="AR1193" s="43"/>
      <c r="AS1193" s="44"/>
      <c r="AT1193" s="44"/>
      <c r="AU1193" s="44"/>
      <c r="AV1193" s="44"/>
      <c r="AW1193" s="44"/>
      <c r="AX1193" s="44"/>
      <c r="AY1193" s="44"/>
      <c r="AZ1193" s="44"/>
      <c r="BA1193" s="44"/>
      <c r="BB1193" s="44"/>
      <c r="BC1193" s="44"/>
      <c r="BD1193" s="44"/>
      <c r="BE1193" s="27"/>
      <c r="BF1193" s="27"/>
      <c r="BG1193" s="27"/>
      <c r="BH1193" s="27"/>
      <c r="BI1193" s="27"/>
      <c r="BJ1193" s="27"/>
      <c r="BK1193" s="27"/>
      <c r="BL1193" s="27"/>
      <c r="BM1193" s="27"/>
      <c r="BN1193" s="27"/>
      <c r="BO1193" s="43"/>
      <c r="BP1193" s="43"/>
      <c r="BQ1193" s="43"/>
      <c r="BR1193" s="43"/>
      <c r="BS1193" s="43"/>
      <c r="BT1193" s="43"/>
      <c r="BU1193" s="44"/>
      <c r="BV1193" s="44"/>
      <c r="BW1193" s="44"/>
      <c r="BX1193" s="44"/>
      <c r="BY1193" s="44"/>
      <c r="BZ1193" s="44"/>
      <c r="CA1193" s="44"/>
      <c r="CB1193" s="44"/>
      <c r="CC1193" s="1"/>
    </row>
    <row r="1194" spans="2:81" ht="15" customHeight="1">
      <c r="B1194" s="305"/>
      <c r="C1194" s="24"/>
      <c r="D1194" s="43"/>
      <c r="E1194" s="43"/>
      <c r="F1194" s="43"/>
      <c r="G1194" s="43"/>
      <c r="H1194" s="43"/>
      <c r="I1194" s="309" t="s">
        <v>37</v>
      </c>
      <c r="J1194" s="309"/>
      <c r="K1194" s="43" t="s">
        <v>788</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818</v>
      </c>
    </row>
    <row r="1195" spans="2:81" ht="15" customHeight="1">
      <c r="B1195" s="305"/>
      <c r="C1195" s="24"/>
      <c r="D1195" s="43"/>
      <c r="E1195" s="43"/>
      <c r="F1195" s="43"/>
      <c r="G1195" s="43"/>
      <c r="H1195" s="43"/>
      <c r="I1195" s="43"/>
      <c r="J1195" s="43"/>
      <c r="K1195" s="43" t="s">
        <v>784</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305"/>
      <c r="C1196" s="24"/>
      <c r="D1196" s="43"/>
      <c r="E1196" s="43"/>
      <c r="F1196" s="43"/>
      <c r="G1196" s="43"/>
      <c r="H1196" s="43"/>
      <c r="I1196" s="43"/>
      <c r="J1196" s="43"/>
      <c r="K1196" s="43" t="s">
        <v>785</v>
      </c>
      <c r="L1196" s="43"/>
      <c r="M1196" s="43"/>
      <c r="N1196" s="43"/>
      <c r="O1196" s="43"/>
      <c r="P1196" s="43"/>
      <c r="Q1196" s="43"/>
      <c r="R1196" s="309"/>
      <c r="S1196" s="309"/>
      <c r="T1196" s="309"/>
      <c r="U1196" s="309"/>
      <c r="V1196" s="309"/>
      <c r="W1196" s="309"/>
      <c r="X1196" s="309"/>
      <c r="Y1196" s="309"/>
      <c r="Z1196" s="309"/>
      <c r="AA1196" s="309"/>
      <c r="AB1196" s="309"/>
      <c r="AC1196" s="309"/>
      <c r="AD1196" s="309"/>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819</v>
      </c>
    </row>
    <row r="1197" spans="2:81" ht="15" customHeight="1">
      <c r="B1197" s="305"/>
      <c r="C1197" s="24"/>
      <c r="D1197" s="43"/>
      <c r="E1197" s="43"/>
      <c r="F1197" s="43"/>
      <c r="G1197" s="43"/>
      <c r="H1197" s="43"/>
      <c r="I1197" s="43"/>
      <c r="J1197" s="43"/>
      <c r="K1197" s="43" t="s">
        <v>786</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12"/>
      <c r="AI1197" s="312"/>
      <c r="AJ1197" s="312"/>
      <c r="AK1197" s="312"/>
      <c r="AL1197" s="312"/>
      <c r="AM1197" s="312"/>
      <c r="AN1197" s="312"/>
      <c r="AO1197" s="312"/>
      <c r="AP1197" s="312"/>
      <c r="AQ1197" s="312"/>
      <c r="AR1197" s="312"/>
      <c r="AS1197" s="44"/>
      <c r="AT1197" s="44" t="s">
        <v>22</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305"/>
      <c r="C1198" s="24"/>
      <c r="D1198" s="43"/>
      <c r="E1198" s="43"/>
      <c r="F1198" s="43"/>
      <c r="G1198" s="43"/>
      <c r="H1198" s="43"/>
      <c r="I1198" s="43"/>
      <c r="J1198" s="43"/>
      <c r="K1198" s="43"/>
      <c r="L1198" s="43"/>
      <c r="M1198" s="43"/>
      <c r="N1198" s="43"/>
      <c r="O1198" s="43"/>
      <c r="P1198" s="43"/>
      <c r="Q1198" s="43"/>
      <c r="R1198" s="43"/>
      <c r="S1198" s="43"/>
      <c r="T1198" s="43"/>
      <c r="U1198" s="43"/>
      <c r="V1198" s="43"/>
      <c r="W1198" s="43"/>
      <c r="X1198" s="43"/>
      <c r="Y1198" s="43"/>
      <c r="Z1198" s="43"/>
      <c r="AA1198" s="43"/>
      <c r="AB1198" s="43"/>
      <c r="AC1198" s="43"/>
      <c r="AD1198" s="43"/>
      <c r="AE1198" s="43"/>
      <c r="AF1198" s="43"/>
      <c r="AG1198" s="43"/>
      <c r="AH1198" s="112"/>
      <c r="AI1198" s="112"/>
      <c r="AJ1198" s="112"/>
      <c r="AK1198" s="112"/>
      <c r="AL1198" s="112"/>
      <c r="AM1198" s="112"/>
      <c r="AN1198" s="112"/>
      <c r="AO1198" s="112"/>
      <c r="AP1198" s="112"/>
      <c r="AQ1198" s="112"/>
      <c r="AR1198" s="112"/>
      <c r="AS1198" s="44"/>
      <c r="AT1198" s="44"/>
      <c r="AU1198" s="44"/>
      <c r="AV1198" s="44"/>
      <c r="AW1198" s="44"/>
      <c r="AX1198" s="44"/>
      <c r="AY1198" s="44"/>
      <c r="AZ1198" s="44"/>
      <c r="BA1198" s="44"/>
      <c r="BB1198" s="44"/>
      <c r="BC1198" s="44"/>
      <c r="BD1198" s="44"/>
      <c r="BE1198" s="27"/>
      <c r="BF1198" s="27"/>
      <c r="BG1198" s="27"/>
      <c r="BH1198" s="27"/>
      <c r="BI1198" s="27"/>
      <c r="BJ1198" s="27"/>
      <c r="BK1198" s="27"/>
      <c r="BL1198" s="27"/>
      <c r="BM1198" s="27"/>
      <c r="BN1198" s="27"/>
      <c r="BO1198" s="43"/>
      <c r="BP1198" s="43"/>
      <c r="BQ1198" s="43"/>
      <c r="BR1198" s="43"/>
      <c r="BS1198" s="43"/>
      <c r="BT1198" s="43"/>
      <c r="BU1198" s="44"/>
      <c r="BV1198" s="44"/>
      <c r="BW1198" s="44"/>
      <c r="BX1198" s="44"/>
      <c r="BY1198" s="44"/>
      <c r="BZ1198" s="44"/>
      <c r="CA1198" s="44"/>
      <c r="CB1198" s="44"/>
      <c r="CC1198" s="7" t="s">
        <v>869</v>
      </c>
    </row>
    <row r="1199" spans="2:81" ht="15" customHeight="1">
      <c r="B1199" s="305"/>
      <c r="C1199" s="24"/>
      <c r="D1199" s="43"/>
      <c r="E1199" s="43"/>
      <c r="F1199" s="43" t="s">
        <v>789</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309" t="s">
        <v>37</v>
      </c>
      <c r="BF1199" s="309"/>
      <c r="BG1199" s="43"/>
      <c r="BH1199" s="43" t="s">
        <v>139</v>
      </c>
      <c r="BI1199" s="43"/>
      <c r="BJ1199" s="43"/>
      <c r="BK1199" s="43"/>
      <c r="BL1199" s="43"/>
      <c r="BM1199" s="309" t="s">
        <v>37</v>
      </c>
      <c r="BN1199" s="309"/>
      <c r="BO1199" s="43"/>
      <c r="BP1199" s="43" t="s">
        <v>140</v>
      </c>
      <c r="BQ1199" s="43"/>
      <c r="BR1199" s="43"/>
      <c r="BS1199" s="43"/>
      <c r="BT1199" s="43"/>
      <c r="BU1199" s="44"/>
      <c r="BV1199" s="44"/>
      <c r="BW1199" s="44"/>
      <c r="BX1199" s="44"/>
      <c r="BY1199" s="44"/>
      <c r="BZ1199" s="44"/>
      <c r="CA1199" s="44"/>
      <c r="CB1199" s="44"/>
      <c r="CC1199" s="7" t="s">
        <v>820</v>
      </c>
    </row>
    <row r="1200" spans="2:81" ht="15" customHeight="1">
      <c r="B1200" s="305"/>
      <c r="C1200" s="24"/>
      <c r="D1200" s="43"/>
      <c r="E1200" s="43"/>
      <c r="F1200" s="43" t="s">
        <v>790</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56</v>
      </c>
      <c r="AY1200" s="43"/>
      <c r="AZ1200" s="312"/>
      <c r="BA1200" s="312"/>
      <c r="BB1200" s="312"/>
      <c r="BC1200" s="312"/>
      <c r="BD1200" s="312"/>
      <c r="BE1200" s="312"/>
      <c r="BF1200" s="312"/>
      <c r="BG1200" s="312"/>
      <c r="BH1200" s="312"/>
      <c r="BI1200" s="312"/>
      <c r="BJ1200" s="312"/>
      <c r="BK1200" s="43" t="s">
        <v>22</v>
      </c>
      <c r="BL1200" s="44"/>
      <c r="BM1200" s="44"/>
      <c r="BN1200" s="44"/>
      <c r="BO1200" s="44"/>
      <c r="BP1200" s="44"/>
      <c r="BQ1200" s="44"/>
      <c r="BR1200" s="44"/>
      <c r="BS1200" s="44"/>
      <c r="BT1200" s="44"/>
      <c r="BU1200" s="44"/>
      <c r="BV1200" s="44"/>
      <c r="BW1200" s="44"/>
      <c r="BX1200" s="44"/>
      <c r="BY1200" s="44"/>
      <c r="BZ1200" s="44"/>
      <c r="CA1200" s="44"/>
      <c r="CB1200" s="44"/>
      <c r="CC1200" s="1" t="s">
        <v>868</v>
      </c>
    </row>
    <row r="1201" spans="2:81" ht="15" customHeight="1">
      <c r="B1201" s="305"/>
      <c r="C1201" s="24"/>
      <c r="D1201" s="43"/>
      <c r="E1201" s="43"/>
      <c r="F1201" s="43" t="s">
        <v>791</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56</v>
      </c>
      <c r="AL1201" s="43"/>
      <c r="AM1201" s="312"/>
      <c r="AN1201" s="312"/>
      <c r="AO1201" s="312"/>
      <c r="AP1201" s="312"/>
      <c r="AQ1201" s="312"/>
      <c r="AR1201" s="312"/>
      <c r="AS1201" s="312"/>
      <c r="AT1201" s="312"/>
      <c r="AU1201" s="312"/>
      <c r="AV1201" s="312"/>
      <c r="AW1201" s="312"/>
      <c r="AX1201" s="43" t="s">
        <v>22</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865</v>
      </c>
    </row>
    <row r="1202" spans="2:81" ht="15" customHeight="1">
      <c r="B1202" s="305"/>
      <c r="C1202" s="24"/>
      <c r="D1202" s="43"/>
      <c r="E1202" s="43"/>
      <c r="F1202" s="43" t="s">
        <v>792</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309" t="s">
        <v>37</v>
      </c>
      <c r="AE1202" s="309"/>
      <c r="AF1202" s="43"/>
      <c r="AG1202" s="43" t="s">
        <v>164</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31"/>
    </row>
    <row r="1203" spans="2:81" ht="15" customHeight="1">
      <c r="B1203" s="305"/>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309" t="s">
        <v>37</v>
      </c>
      <c r="AE1203" s="309"/>
      <c r="AF1203" s="43"/>
      <c r="AG1203" s="43" t="s">
        <v>165</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873</v>
      </c>
    </row>
    <row r="1204" spans="2:81" ht="15" customHeight="1">
      <c r="B1204" s="305"/>
      <c r="C1204" s="24"/>
      <c r="D1204" s="43"/>
      <c r="E1204" s="43"/>
      <c r="F1204" s="43" t="s">
        <v>793</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10"/>
      <c r="AE1204" s="310"/>
      <c r="AF1204" s="310"/>
      <c r="AG1204" s="310"/>
      <c r="AH1204" s="310"/>
      <c r="AI1204" s="310"/>
      <c r="AJ1204" s="310"/>
      <c r="AK1204" s="310"/>
      <c r="AL1204" s="310"/>
      <c r="AM1204" s="310"/>
      <c r="AN1204" s="310"/>
      <c r="AO1204" s="310"/>
      <c r="AP1204" s="310"/>
      <c r="AQ1204" s="310"/>
      <c r="AR1204" s="310"/>
      <c r="AS1204" s="310"/>
      <c r="AT1204" s="310"/>
      <c r="AU1204" s="310"/>
      <c r="AV1204" s="310"/>
      <c r="AW1204" s="310"/>
      <c r="AX1204" s="310"/>
      <c r="AY1204" s="310"/>
      <c r="AZ1204" s="310"/>
      <c r="BA1204" s="310"/>
      <c r="BB1204" s="310"/>
      <c r="BC1204" s="310"/>
      <c r="BD1204" s="310"/>
      <c r="BE1204" s="310"/>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867</v>
      </c>
    </row>
    <row r="1205" spans="2:81" ht="15" customHeight="1">
      <c r="B1205" s="305"/>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305"/>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305"/>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305"/>
      <c r="C1208" s="24"/>
      <c r="D1208" s="24" t="s">
        <v>647</v>
      </c>
      <c r="E1208" s="24"/>
      <c r="F1208" s="24"/>
      <c r="G1208" s="24"/>
      <c r="H1208" s="24"/>
      <c r="I1208" s="24"/>
      <c r="J1208" s="24"/>
      <c r="K1208" s="24"/>
      <c r="L1208" s="24"/>
      <c r="M1208" s="24"/>
      <c r="N1208" s="24"/>
      <c r="O1208" s="24"/>
      <c r="P1208" s="24"/>
      <c r="Q1208" s="24"/>
      <c r="R1208" s="24"/>
      <c r="S1208" s="24"/>
      <c r="T1208" s="24"/>
      <c r="U1208" s="24"/>
      <c r="V1208" s="24"/>
      <c r="W1208" s="24"/>
      <c r="X1208" s="24" t="s">
        <v>122</v>
      </c>
      <c r="Y1208" s="24"/>
      <c r="Z1208" s="24"/>
      <c r="AA1208" s="24"/>
      <c r="AB1208" s="24"/>
      <c r="AC1208" s="24"/>
      <c r="AD1208" s="24"/>
      <c r="AE1208" s="24"/>
      <c r="AF1208" s="24"/>
      <c r="AG1208" s="24"/>
      <c r="AH1208" s="24"/>
      <c r="AI1208" s="24"/>
      <c r="AJ1208" s="24"/>
      <c r="AK1208" s="24"/>
      <c r="AL1208" s="24"/>
      <c r="AM1208" s="24"/>
      <c r="AN1208" s="24" t="s">
        <v>123</v>
      </c>
      <c r="AO1208" s="24"/>
      <c r="AP1208" s="24"/>
      <c r="AQ1208" s="24"/>
      <c r="AR1208" s="24"/>
      <c r="AS1208" s="24"/>
      <c r="AT1208" s="24"/>
      <c r="AU1208" s="24"/>
      <c r="AV1208" s="24"/>
      <c r="AW1208" s="24"/>
      <c r="AX1208" s="24"/>
      <c r="AY1208" s="24"/>
      <c r="AZ1208" s="24"/>
      <c r="BA1208" s="24"/>
      <c r="BB1208" s="24"/>
      <c r="BC1208" s="24"/>
      <c r="BD1208" s="24"/>
      <c r="BE1208" s="24" t="s">
        <v>124</v>
      </c>
      <c r="BF1208" s="24"/>
      <c r="BG1208" s="24"/>
      <c r="BH1208" s="24"/>
      <c r="BI1208" s="24"/>
      <c r="BJ1208" s="24"/>
      <c r="BK1208" s="24"/>
      <c r="BL1208" s="24"/>
      <c r="BM1208" s="24"/>
      <c r="BN1208" s="24"/>
      <c r="BO1208" s="24"/>
      <c r="BP1208" s="24"/>
      <c r="BQ1208" s="24"/>
      <c r="BR1208" s="24"/>
      <c r="BS1208" s="24"/>
      <c r="BT1208" s="24"/>
      <c r="BU1208" s="24"/>
      <c r="BV1208" s="24"/>
      <c r="BW1208" s="24" t="s">
        <v>60</v>
      </c>
      <c r="BX1208" s="24"/>
      <c r="BY1208" s="24"/>
      <c r="BZ1208" s="24"/>
      <c r="CA1208" s="24"/>
      <c r="CB1208" s="24"/>
      <c r="CC1208" s="1"/>
    </row>
    <row r="1209" spans="2:81" ht="15" customHeight="1">
      <c r="B1209" s="305"/>
      <c r="C1209" s="24"/>
      <c r="D1209" s="24"/>
      <c r="E1209" s="24"/>
      <c r="F1209" s="260" t="s">
        <v>166</v>
      </c>
      <c r="G1209" s="260"/>
      <c r="H1209" s="260"/>
      <c r="I1209" s="260"/>
      <c r="J1209" s="260"/>
      <c r="K1209" s="260"/>
      <c r="L1209" s="260"/>
      <c r="M1209" s="260"/>
      <c r="N1209" s="24" t="s">
        <v>19</v>
      </c>
      <c r="O1209" s="24"/>
      <c r="P1209" s="306"/>
      <c r="Q1209" s="306"/>
      <c r="R1209" s="306"/>
      <c r="S1209" s="306"/>
      <c r="T1209" s="259" t="s">
        <v>167</v>
      </c>
      <c r="U1209" s="259"/>
      <c r="V1209" s="259"/>
      <c r="W1209" s="24"/>
      <c r="X1209" s="24" t="s">
        <v>19</v>
      </c>
      <c r="Y1209" s="307"/>
      <c r="Z1209" s="307"/>
      <c r="AA1209" s="307"/>
      <c r="AB1209" s="307"/>
      <c r="AC1209" s="307"/>
      <c r="AD1209" s="307"/>
      <c r="AE1209" s="307"/>
      <c r="AF1209" s="307"/>
      <c r="AG1209" s="307"/>
      <c r="AH1209" s="307"/>
      <c r="AI1209" s="307"/>
      <c r="AJ1209" s="307"/>
      <c r="AK1209" s="307"/>
      <c r="AL1209" s="307"/>
      <c r="AM1209" s="307"/>
      <c r="AN1209" s="24" t="s">
        <v>89</v>
      </c>
      <c r="AO1209" s="24"/>
      <c r="AP1209" s="307"/>
      <c r="AQ1209" s="307"/>
      <c r="AR1209" s="307"/>
      <c r="AS1209" s="307"/>
      <c r="AT1209" s="307"/>
      <c r="AU1209" s="307"/>
      <c r="AV1209" s="307"/>
      <c r="AW1209" s="307"/>
      <c r="AX1209" s="307"/>
      <c r="AY1209" s="307"/>
      <c r="AZ1209" s="307"/>
      <c r="BA1209" s="307"/>
      <c r="BB1209" s="307"/>
      <c r="BC1209" s="307"/>
      <c r="BD1209" s="307"/>
      <c r="BE1209" s="24" t="s">
        <v>89</v>
      </c>
      <c r="BF1209" s="24"/>
      <c r="BG1209" s="308">
        <f>Y1209+AP1209</f>
        <v>0</v>
      </c>
      <c r="BH1209" s="308"/>
      <c r="BI1209" s="308"/>
      <c r="BJ1209" s="308"/>
      <c r="BK1209" s="308"/>
      <c r="BL1209" s="308"/>
      <c r="BM1209" s="308"/>
      <c r="BN1209" s="308"/>
      <c r="BO1209" s="308"/>
      <c r="BP1209" s="308"/>
      <c r="BQ1209" s="308"/>
      <c r="BR1209" s="308"/>
      <c r="BS1209" s="308"/>
      <c r="BT1209" s="308"/>
      <c r="BU1209" s="308"/>
      <c r="BV1209" s="66"/>
      <c r="BW1209" s="62" t="s">
        <v>60</v>
      </c>
      <c r="BX1209" s="62"/>
      <c r="BY1209" s="62"/>
      <c r="BZ1209" s="62"/>
      <c r="CA1209" s="62"/>
      <c r="CB1209" s="24"/>
      <c r="CC1209" s="1" t="s">
        <v>1144</v>
      </c>
    </row>
    <row r="1210" spans="2:81" ht="15" customHeight="1">
      <c r="B1210" s="305"/>
      <c r="C1210" s="24"/>
      <c r="D1210" s="24"/>
      <c r="E1210" s="24"/>
      <c r="F1210" s="24"/>
      <c r="G1210" s="24"/>
      <c r="H1210" s="24"/>
      <c r="I1210" s="24"/>
      <c r="J1210" s="24"/>
      <c r="K1210" s="24"/>
      <c r="L1210" s="24"/>
      <c r="M1210" s="24"/>
      <c r="N1210" s="24" t="s">
        <v>19</v>
      </c>
      <c r="O1210" s="24"/>
      <c r="P1210" s="306"/>
      <c r="Q1210" s="306"/>
      <c r="R1210" s="306"/>
      <c r="S1210" s="306"/>
      <c r="T1210" s="259" t="s">
        <v>167</v>
      </c>
      <c r="U1210" s="259"/>
      <c r="V1210" s="259"/>
      <c r="W1210" s="24"/>
      <c r="X1210" s="24" t="s">
        <v>19</v>
      </c>
      <c r="Y1210" s="307"/>
      <c r="Z1210" s="307"/>
      <c r="AA1210" s="307"/>
      <c r="AB1210" s="307"/>
      <c r="AC1210" s="307"/>
      <c r="AD1210" s="307"/>
      <c r="AE1210" s="307"/>
      <c r="AF1210" s="307"/>
      <c r="AG1210" s="307"/>
      <c r="AH1210" s="307"/>
      <c r="AI1210" s="307"/>
      <c r="AJ1210" s="307"/>
      <c r="AK1210" s="307"/>
      <c r="AL1210" s="307"/>
      <c r="AM1210" s="307"/>
      <c r="AN1210" s="24" t="s">
        <v>89</v>
      </c>
      <c r="AO1210" s="24"/>
      <c r="AP1210" s="307"/>
      <c r="AQ1210" s="307"/>
      <c r="AR1210" s="307"/>
      <c r="AS1210" s="307"/>
      <c r="AT1210" s="307"/>
      <c r="AU1210" s="307"/>
      <c r="AV1210" s="307"/>
      <c r="AW1210" s="307"/>
      <c r="AX1210" s="307"/>
      <c r="AY1210" s="307"/>
      <c r="AZ1210" s="307"/>
      <c r="BA1210" s="307"/>
      <c r="BB1210" s="307"/>
      <c r="BC1210" s="307"/>
      <c r="BD1210" s="307"/>
      <c r="BE1210" s="24" t="s">
        <v>89</v>
      </c>
      <c r="BF1210" s="24"/>
      <c r="BG1210" s="308">
        <f>Y1210+AP1210</f>
        <v>0</v>
      </c>
      <c r="BH1210" s="308"/>
      <c r="BI1210" s="308"/>
      <c r="BJ1210" s="308"/>
      <c r="BK1210" s="308"/>
      <c r="BL1210" s="308"/>
      <c r="BM1210" s="308"/>
      <c r="BN1210" s="308"/>
      <c r="BO1210" s="308"/>
      <c r="BP1210" s="308"/>
      <c r="BQ1210" s="308"/>
      <c r="BR1210" s="308"/>
      <c r="BS1210" s="308"/>
      <c r="BT1210" s="308"/>
      <c r="BU1210" s="308"/>
      <c r="BV1210" s="66"/>
      <c r="BW1210" s="62" t="s">
        <v>60</v>
      </c>
      <c r="BX1210" s="62"/>
      <c r="BY1210" s="62"/>
      <c r="BZ1210" s="62"/>
      <c r="CA1210" s="62"/>
      <c r="CB1210" s="24"/>
      <c r="CC1210" s="1"/>
    </row>
    <row r="1211" spans="2:81" ht="15" customHeight="1">
      <c r="B1211" s="305"/>
      <c r="C1211" s="24"/>
      <c r="D1211" s="24"/>
      <c r="E1211" s="24"/>
      <c r="F1211" s="24"/>
      <c r="G1211" s="24"/>
      <c r="H1211" s="24"/>
      <c r="I1211" s="24"/>
      <c r="J1211" s="24"/>
      <c r="K1211" s="24"/>
      <c r="L1211" s="24"/>
      <c r="M1211" s="24"/>
      <c r="N1211" s="24" t="s">
        <v>19</v>
      </c>
      <c r="O1211" s="24"/>
      <c r="P1211" s="306"/>
      <c r="Q1211" s="306"/>
      <c r="R1211" s="306"/>
      <c r="S1211" s="306"/>
      <c r="T1211" s="259" t="s">
        <v>167</v>
      </c>
      <c r="U1211" s="259"/>
      <c r="V1211" s="259"/>
      <c r="W1211" s="24"/>
      <c r="X1211" s="24" t="s">
        <v>19</v>
      </c>
      <c r="Y1211" s="307"/>
      <c r="Z1211" s="307"/>
      <c r="AA1211" s="307"/>
      <c r="AB1211" s="307"/>
      <c r="AC1211" s="307"/>
      <c r="AD1211" s="307"/>
      <c r="AE1211" s="307"/>
      <c r="AF1211" s="307"/>
      <c r="AG1211" s="307"/>
      <c r="AH1211" s="307"/>
      <c r="AI1211" s="307"/>
      <c r="AJ1211" s="307"/>
      <c r="AK1211" s="307"/>
      <c r="AL1211" s="307"/>
      <c r="AM1211" s="307"/>
      <c r="AN1211" s="24" t="s">
        <v>89</v>
      </c>
      <c r="AO1211" s="24"/>
      <c r="AP1211" s="307"/>
      <c r="AQ1211" s="307"/>
      <c r="AR1211" s="307"/>
      <c r="AS1211" s="307"/>
      <c r="AT1211" s="307"/>
      <c r="AU1211" s="307"/>
      <c r="AV1211" s="307"/>
      <c r="AW1211" s="307"/>
      <c r="AX1211" s="307"/>
      <c r="AY1211" s="307"/>
      <c r="AZ1211" s="307"/>
      <c r="BA1211" s="307"/>
      <c r="BB1211" s="307"/>
      <c r="BC1211" s="307"/>
      <c r="BD1211" s="307"/>
      <c r="BE1211" s="24" t="s">
        <v>89</v>
      </c>
      <c r="BF1211" s="24"/>
      <c r="BG1211" s="308">
        <f t="shared" ref="BG1211:BG1217" si="7">Y1211+AP1211</f>
        <v>0</v>
      </c>
      <c r="BH1211" s="308"/>
      <c r="BI1211" s="308"/>
      <c r="BJ1211" s="308"/>
      <c r="BK1211" s="308"/>
      <c r="BL1211" s="308"/>
      <c r="BM1211" s="308"/>
      <c r="BN1211" s="308"/>
      <c r="BO1211" s="308"/>
      <c r="BP1211" s="308"/>
      <c r="BQ1211" s="308"/>
      <c r="BR1211" s="308"/>
      <c r="BS1211" s="308"/>
      <c r="BT1211" s="308"/>
      <c r="BU1211" s="308"/>
      <c r="BV1211" s="66"/>
      <c r="BW1211" s="62" t="s">
        <v>60</v>
      </c>
      <c r="BX1211" s="62"/>
      <c r="BY1211" s="62"/>
      <c r="BZ1211" s="62"/>
      <c r="CA1211" s="62"/>
      <c r="CB1211" s="24"/>
      <c r="CC1211" s="1"/>
    </row>
    <row r="1212" spans="2:81" ht="15" customHeight="1">
      <c r="B1212" s="305"/>
      <c r="C1212" s="24"/>
      <c r="D1212" s="24"/>
      <c r="E1212" s="24"/>
      <c r="F1212" s="24"/>
      <c r="G1212" s="24"/>
      <c r="H1212" s="24"/>
      <c r="I1212" s="24"/>
      <c r="J1212" s="24"/>
      <c r="K1212" s="24"/>
      <c r="L1212" s="24"/>
      <c r="M1212" s="24"/>
      <c r="N1212" s="24" t="s">
        <v>19</v>
      </c>
      <c r="O1212" s="24"/>
      <c r="P1212" s="306"/>
      <c r="Q1212" s="306"/>
      <c r="R1212" s="306"/>
      <c r="S1212" s="306"/>
      <c r="T1212" s="259" t="s">
        <v>167</v>
      </c>
      <c r="U1212" s="259"/>
      <c r="V1212" s="259"/>
      <c r="W1212" s="24"/>
      <c r="X1212" s="24" t="s">
        <v>19</v>
      </c>
      <c r="Y1212" s="307"/>
      <c r="Z1212" s="307"/>
      <c r="AA1212" s="307"/>
      <c r="AB1212" s="307"/>
      <c r="AC1212" s="307"/>
      <c r="AD1212" s="307"/>
      <c r="AE1212" s="307"/>
      <c r="AF1212" s="307"/>
      <c r="AG1212" s="307"/>
      <c r="AH1212" s="307"/>
      <c r="AI1212" s="307"/>
      <c r="AJ1212" s="307"/>
      <c r="AK1212" s="307"/>
      <c r="AL1212" s="307"/>
      <c r="AM1212" s="307"/>
      <c r="AN1212" s="24" t="s">
        <v>89</v>
      </c>
      <c r="AO1212" s="24"/>
      <c r="AP1212" s="307"/>
      <c r="AQ1212" s="307"/>
      <c r="AR1212" s="307"/>
      <c r="AS1212" s="307"/>
      <c r="AT1212" s="307"/>
      <c r="AU1212" s="307"/>
      <c r="AV1212" s="307"/>
      <c r="AW1212" s="307"/>
      <c r="AX1212" s="307"/>
      <c r="AY1212" s="307"/>
      <c r="AZ1212" s="307"/>
      <c r="BA1212" s="307"/>
      <c r="BB1212" s="307"/>
      <c r="BC1212" s="307"/>
      <c r="BD1212" s="307"/>
      <c r="BE1212" s="24" t="s">
        <v>89</v>
      </c>
      <c r="BF1212" s="24"/>
      <c r="BG1212" s="308">
        <f t="shared" si="7"/>
        <v>0</v>
      </c>
      <c r="BH1212" s="308"/>
      <c r="BI1212" s="308"/>
      <c r="BJ1212" s="308"/>
      <c r="BK1212" s="308"/>
      <c r="BL1212" s="308"/>
      <c r="BM1212" s="308"/>
      <c r="BN1212" s="308"/>
      <c r="BO1212" s="308"/>
      <c r="BP1212" s="308"/>
      <c r="BQ1212" s="308"/>
      <c r="BR1212" s="308"/>
      <c r="BS1212" s="308"/>
      <c r="BT1212" s="308"/>
      <c r="BU1212" s="308"/>
      <c r="BV1212" s="66"/>
      <c r="BW1212" s="62" t="s">
        <v>60</v>
      </c>
      <c r="BX1212" s="62"/>
      <c r="BY1212" s="62"/>
      <c r="BZ1212" s="62"/>
      <c r="CA1212" s="62"/>
      <c r="CB1212" s="24"/>
      <c r="CC1212" s="159" t="s">
        <v>970</v>
      </c>
    </row>
    <row r="1213" spans="2:81" ht="15" customHeight="1">
      <c r="B1213" s="305"/>
      <c r="C1213" s="24"/>
      <c r="D1213" s="24"/>
      <c r="E1213" s="24"/>
      <c r="F1213" s="24"/>
      <c r="G1213" s="24"/>
      <c r="H1213" s="24"/>
      <c r="I1213" s="24"/>
      <c r="J1213" s="24"/>
      <c r="K1213" s="24"/>
      <c r="L1213" s="24"/>
      <c r="M1213" s="24"/>
      <c r="N1213" s="24" t="s">
        <v>19</v>
      </c>
      <c r="O1213" s="24"/>
      <c r="P1213" s="306"/>
      <c r="Q1213" s="306"/>
      <c r="R1213" s="306"/>
      <c r="S1213" s="306"/>
      <c r="T1213" s="259" t="s">
        <v>167</v>
      </c>
      <c r="U1213" s="259"/>
      <c r="V1213" s="259"/>
      <c r="W1213" s="24"/>
      <c r="X1213" s="24" t="s">
        <v>19</v>
      </c>
      <c r="Y1213" s="307"/>
      <c r="Z1213" s="307"/>
      <c r="AA1213" s="307"/>
      <c r="AB1213" s="307"/>
      <c r="AC1213" s="307"/>
      <c r="AD1213" s="307"/>
      <c r="AE1213" s="307"/>
      <c r="AF1213" s="307"/>
      <c r="AG1213" s="307"/>
      <c r="AH1213" s="307"/>
      <c r="AI1213" s="307"/>
      <c r="AJ1213" s="307"/>
      <c r="AK1213" s="307"/>
      <c r="AL1213" s="307"/>
      <c r="AM1213" s="307"/>
      <c r="AN1213" s="24" t="s">
        <v>89</v>
      </c>
      <c r="AO1213" s="24"/>
      <c r="AP1213" s="307"/>
      <c r="AQ1213" s="307"/>
      <c r="AR1213" s="307"/>
      <c r="AS1213" s="307"/>
      <c r="AT1213" s="307"/>
      <c r="AU1213" s="307"/>
      <c r="AV1213" s="307"/>
      <c r="AW1213" s="307"/>
      <c r="AX1213" s="307"/>
      <c r="AY1213" s="307"/>
      <c r="AZ1213" s="307"/>
      <c r="BA1213" s="307"/>
      <c r="BB1213" s="307"/>
      <c r="BC1213" s="307"/>
      <c r="BD1213" s="307"/>
      <c r="BE1213" s="24" t="s">
        <v>89</v>
      </c>
      <c r="BF1213" s="24"/>
      <c r="BG1213" s="308">
        <f t="shared" si="7"/>
        <v>0</v>
      </c>
      <c r="BH1213" s="308"/>
      <c r="BI1213" s="308"/>
      <c r="BJ1213" s="308"/>
      <c r="BK1213" s="308"/>
      <c r="BL1213" s="308"/>
      <c r="BM1213" s="308"/>
      <c r="BN1213" s="308"/>
      <c r="BO1213" s="308"/>
      <c r="BP1213" s="308"/>
      <c r="BQ1213" s="308"/>
      <c r="BR1213" s="308"/>
      <c r="BS1213" s="308"/>
      <c r="BT1213" s="308"/>
      <c r="BU1213" s="308"/>
      <c r="BV1213" s="66"/>
      <c r="BW1213" s="62" t="s">
        <v>60</v>
      </c>
      <c r="BX1213" s="62"/>
      <c r="BY1213" s="62"/>
      <c r="BZ1213" s="62"/>
      <c r="CA1213" s="62"/>
      <c r="CB1213" s="24"/>
      <c r="CC1213" s="159" t="s">
        <v>971</v>
      </c>
    </row>
    <row r="1214" spans="2:81" ht="15" customHeight="1">
      <c r="B1214" s="305"/>
      <c r="C1214" s="24"/>
      <c r="D1214" s="24"/>
      <c r="E1214" s="24"/>
      <c r="F1214" s="24"/>
      <c r="G1214" s="24"/>
      <c r="H1214" s="24"/>
      <c r="I1214" s="24"/>
      <c r="J1214" s="24"/>
      <c r="K1214" s="24"/>
      <c r="L1214" s="24"/>
      <c r="M1214" s="24"/>
      <c r="N1214" s="24" t="s">
        <v>19</v>
      </c>
      <c r="O1214" s="24"/>
      <c r="P1214" s="306"/>
      <c r="Q1214" s="306"/>
      <c r="R1214" s="306"/>
      <c r="S1214" s="306"/>
      <c r="T1214" s="259" t="s">
        <v>167</v>
      </c>
      <c r="U1214" s="259"/>
      <c r="V1214" s="259"/>
      <c r="W1214" s="24"/>
      <c r="X1214" s="24" t="s">
        <v>19</v>
      </c>
      <c r="Y1214" s="307"/>
      <c r="Z1214" s="307"/>
      <c r="AA1214" s="307"/>
      <c r="AB1214" s="307"/>
      <c r="AC1214" s="307"/>
      <c r="AD1214" s="307"/>
      <c r="AE1214" s="307"/>
      <c r="AF1214" s="307"/>
      <c r="AG1214" s="307"/>
      <c r="AH1214" s="307"/>
      <c r="AI1214" s="307"/>
      <c r="AJ1214" s="307"/>
      <c r="AK1214" s="307"/>
      <c r="AL1214" s="307"/>
      <c r="AM1214" s="307"/>
      <c r="AN1214" s="24" t="s">
        <v>89</v>
      </c>
      <c r="AO1214" s="24"/>
      <c r="AP1214" s="307"/>
      <c r="AQ1214" s="307"/>
      <c r="AR1214" s="307"/>
      <c r="AS1214" s="307"/>
      <c r="AT1214" s="307"/>
      <c r="AU1214" s="307"/>
      <c r="AV1214" s="307"/>
      <c r="AW1214" s="307"/>
      <c r="AX1214" s="307"/>
      <c r="AY1214" s="307"/>
      <c r="AZ1214" s="307"/>
      <c r="BA1214" s="307"/>
      <c r="BB1214" s="307"/>
      <c r="BC1214" s="307"/>
      <c r="BD1214" s="307"/>
      <c r="BE1214" s="24" t="s">
        <v>89</v>
      </c>
      <c r="BF1214" s="24"/>
      <c r="BG1214" s="308">
        <f t="shared" si="7"/>
        <v>0</v>
      </c>
      <c r="BH1214" s="308"/>
      <c r="BI1214" s="308"/>
      <c r="BJ1214" s="308"/>
      <c r="BK1214" s="308"/>
      <c r="BL1214" s="308"/>
      <c r="BM1214" s="308"/>
      <c r="BN1214" s="308"/>
      <c r="BO1214" s="308"/>
      <c r="BP1214" s="308"/>
      <c r="BQ1214" s="308"/>
      <c r="BR1214" s="308"/>
      <c r="BS1214" s="308"/>
      <c r="BT1214" s="308"/>
      <c r="BU1214" s="308"/>
      <c r="BV1214" s="66"/>
      <c r="BW1214" s="62" t="s">
        <v>60</v>
      </c>
      <c r="BX1214" s="62"/>
      <c r="BY1214" s="62"/>
      <c r="BZ1214" s="62"/>
      <c r="CA1214" s="62"/>
      <c r="CB1214" s="24"/>
      <c r="CC1214" s="1"/>
    </row>
    <row r="1215" spans="2:81" ht="15" customHeight="1">
      <c r="B1215" s="305"/>
      <c r="C1215" s="24"/>
      <c r="D1215" s="24"/>
      <c r="E1215" s="24"/>
      <c r="F1215" s="24"/>
      <c r="G1215" s="24"/>
      <c r="H1215" s="24"/>
      <c r="I1215" s="24"/>
      <c r="J1215" s="24"/>
      <c r="K1215" s="24"/>
      <c r="L1215" s="24"/>
      <c r="M1215" s="24"/>
      <c r="N1215" s="24" t="s">
        <v>19</v>
      </c>
      <c r="O1215" s="24"/>
      <c r="P1215" s="306"/>
      <c r="Q1215" s="306"/>
      <c r="R1215" s="306"/>
      <c r="S1215" s="306"/>
      <c r="T1215" s="259" t="s">
        <v>167</v>
      </c>
      <c r="U1215" s="259"/>
      <c r="V1215" s="259"/>
      <c r="W1215" s="24"/>
      <c r="X1215" s="24" t="s">
        <v>19</v>
      </c>
      <c r="Y1215" s="307"/>
      <c r="Z1215" s="307"/>
      <c r="AA1215" s="307"/>
      <c r="AB1215" s="307"/>
      <c r="AC1215" s="307"/>
      <c r="AD1215" s="307"/>
      <c r="AE1215" s="307"/>
      <c r="AF1215" s="307"/>
      <c r="AG1215" s="307"/>
      <c r="AH1215" s="307"/>
      <c r="AI1215" s="307"/>
      <c r="AJ1215" s="307"/>
      <c r="AK1215" s="307"/>
      <c r="AL1215" s="307"/>
      <c r="AM1215" s="307"/>
      <c r="AN1215" s="24" t="s">
        <v>89</v>
      </c>
      <c r="AO1215" s="24"/>
      <c r="AP1215" s="307"/>
      <c r="AQ1215" s="307"/>
      <c r="AR1215" s="307"/>
      <c r="AS1215" s="307"/>
      <c r="AT1215" s="307"/>
      <c r="AU1215" s="307"/>
      <c r="AV1215" s="307"/>
      <c r="AW1215" s="307"/>
      <c r="AX1215" s="307"/>
      <c r="AY1215" s="307"/>
      <c r="AZ1215" s="307"/>
      <c r="BA1215" s="307"/>
      <c r="BB1215" s="307"/>
      <c r="BC1215" s="307"/>
      <c r="BD1215" s="307"/>
      <c r="BE1215" s="24" t="s">
        <v>89</v>
      </c>
      <c r="BF1215" s="24"/>
      <c r="BG1215" s="308">
        <f t="shared" si="7"/>
        <v>0</v>
      </c>
      <c r="BH1215" s="308"/>
      <c r="BI1215" s="308"/>
      <c r="BJ1215" s="308"/>
      <c r="BK1215" s="308"/>
      <c r="BL1215" s="308"/>
      <c r="BM1215" s="308"/>
      <c r="BN1215" s="308"/>
      <c r="BO1215" s="308"/>
      <c r="BP1215" s="308"/>
      <c r="BQ1215" s="308"/>
      <c r="BR1215" s="308"/>
      <c r="BS1215" s="308"/>
      <c r="BT1215" s="308"/>
      <c r="BU1215" s="308"/>
      <c r="BV1215" s="66"/>
      <c r="BW1215" s="62" t="s">
        <v>60</v>
      </c>
      <c r="BX1215" s="62"/>
      <c r="BY1215" s="62"/>
      <c r="BZ1215" s="62"/>
      <c r="CA1215" s="62"/>
      <c r="CB1215" s="24"/>
      <c r="CC1215" s="1"/>
    </row>
    <row r="1216" spans="2:81" ht="15" customHeight="1">
      <c r="B1216" s="305"/>
      <c r="C1216" s="24"/>
      <c r="D1216" s="24"/>
      <c r="E1216" s="24"/>
      <c r="F1216" s="24"/>
      <c r="G1216" s="24"/>
      <c r="H1216" s="24"/>
      <c r="I1216" s="24"/>
      <c r="J1216" s="24"/>
      <c r="K1216" s="24"/>
      <c r="L1216" s="24"/>
      <c r="M1216" s="24"/>
      <c r="N1216" s="24" t="s">
        <v>19</v>
      </c>
      <c r="O1216" s="24"/>
      <c r="P1216" s="306"/>
      <c r="Q1216" s="306"/>
      <c r="R1216" s="306"/>
      <c r="S1216" s="306"/>
      <c r="T1216" s="259" t="s">
        <v>167</v>
      </c>
      <c r="U1216" s="259"/>
      <c r="V1216" s="259"/>
      <c r="W1216" s="24"/>
      <c r="X1216" s="24" t="s">
        <v>19</v>
      </c>
      <c r="Y1216" s="307"/>
      <c r="Z1216" s="307"/>
      <c r="AA1216" s="307"/>
      <c r="AB1216" s="307"/>
      <c r="AC1216" s="307"/>
      <c r="AD1216" s="307"/>
      <c r="AE1216" s="307"/>
      <c r="AF1216" s="307"/>
      <c r="AG1216" s="307"/>
      <c r="AH1216" s="307"/>
      <c r="AI1216" s="307"/>
      <c r="AJ1216" s="307"/>
      <c r="AK1216" s="307"/>
      <c r="AL1216" s="307"/>
      <c r="AM1216" s="307"/>
      <c r="AN1216" s="24" t="s">
        <v>89</v>
      </c>
      <c r="AO1216" s="24"/>
      <c r="AP1216" s="307"/>
      <c r="AQ1216" s="307"/>
      <c r="AR1216" s="307"/>
      <c r="AS1216" s="307"/>
      <c r="AT1216" s="307"/>
      <c r="AU1216" s="307"/>
      <c r="AV1216" s="307"/>
      <c r="AW1216" s="307"/>
      <c r="AX1216" s="307"/>
      <c r="AY1216" s="307"/>
      <c r="AZ1216" s="307"/>
      <c r="BA1216" s="307"/>
      <c r="BB1216" s="307"/>
      <c r="BC1216" s="307"/>
      <c r="BD1216" s="307"/>
      <c r="BE1216" s="24" t="s">
        <v>89</v>
      </c>
      <c r="BF1216" s="24"/>
      <c r="BG1216" s="308">
        <f t="shared" si="7"/>
        <v>0</v>
      </c>
      <c r="BH1216" s="308"/>
      <c r="BI1216" s="308"/>
      <c r="BJ1216" s="308"/>
      <c r="BK1216" s="308"/>
      <c r="BL1216" s="308"/>
      <c r="BM1216" s="308"/>
      <c r="BN1216" s="308"/>
      <c r="BO1216" s="308"/>
      <c r="BP1216" s="308"/>
      <c r="BQ1216" s="308"/>
      <c r="BR1216" s="308"/>
      <c r="BS1216" s="308"/>
      <c r="BT1216" s="308"/>
      <c r="BU1216" s="308"/>
      <c r="BV1216" s="66"/>
      <c r="BW1216" s="62" t="s">
        <v>60</v>
      </c>
      <c r="BX1216" s="62"/>
      <c r="BY1216" s="62"/>
      <c r="BZ1216" s="62"/>
      <c r="CA1216" s="62"/>
      <c r="CB1216" s="24"/>
      <c r="CC1216" s="1"/>
    </row>
    <row r="1217" spans="2:81" ht="15" customHeight="1">
      <c r="B1217" s="305"/>
      <c r="C1217" s="24"/>
      <c r="D1217" s="24"/>
      <c r="E1217" s="24"/>
      <c r="F1217" s="24"/>
      <c r="G1217" s="24"/>
      <c r="H1217" s="24"/>
      <c r="I1217" s="24"/>
      <c r="J1217" s="24"/>
      <c r="K1217" s="24"/>
      <c r="L1217" s="24"/>
      <c r="M1217" s="24"/>
      <c r="N1217" s="24" t="s">
        <v>19</v>
      </c>
      <c r="O1217" s="24"/>
      <c r="P1217" s="306"/>
      <c r="Q1217" s="306"/>
      <c r="R1217" s="306"/>
      <c r="S1217" s="306"/>
      <c r="T1217" s="259" t="s">
        <v>167</v>
      </c>
      <c r="U1217" s="259"/>
      <c r="V1217" s="259"/>
      <c r="W1217" s="24"/>
      <c r="X1217" s="24" t="s">
        <v>19</v>
      </c>
      <c r="Y1217" s="307"/>
      <c r="Z1217" s="307"/>
      <c r="AA1217" s="307"/>
      <c r="AB1217" s="307"/>
      <c r="AC1217" s="307"/>
      <c r="AD1217" s="307"/>
      <c r="AE1217" s="307"/>
      <c r="AF1217" s="307"/>
      <c r="AG1217" s="307"/>
      <c r="AH1217" s="307"/>
      <c r="AI1217" s="307"/>
      <c r="AJ1217" s="307"/>
      <c r="AK1217" s="307"/>
      <c r="AL1217" s="307"/>
      <c r="AM1217" s="307"/>
      <c r="AN1217" s="24" t="s">
        <v>89</v>
      </c>
      <c r="AO1217" s="24"/>
      <c r="AP1217" s="307"/>
      <c r="AQ1217" s="307"/>
      <c r="AR1217" s="307"/>
      <c r="AS1217" s="307"/>
      <c r="AT1217" s="307"/>
      <c r="AU1217" s="307"/>
      <c r="AV1217" s="307"/>
      <c r="AW1217" s="307"/>
      <c r="AX1217" s="307"/>
      <c r="AY1217" s="307"/>
      <c r="AZ1217" s="307"/>
      <c r="BA1217" s="307"/>
      <c r="BB1217" s="307"/>
      <c r="BC1217" s="307"/>
      <c r="BD1217" s="307"/>
      <c r="BE1217" s="24" t="s">
        <v>89</v>
      </c>
      <c r="BF1217" s="24"/>
      <c r="BG1217" s="308">
        <f t="shared" si="7"/>
        <v>0</v>
      </c>
      <c r="BH1217" s="308"/>
      <c r="BI1217" s="308"/>
      <c r="BJ1217" s="308"/>
      <c r="BK1217" s="308"/>
      <c r="BL1217" s="308"/>
      <c r="BM1217" s="308"/>
      <c r="BN1217" s="308"/>
      <c r="BO1217" s="308"/>
      <c r="BP1217" s="308"/>
      <c r="BQ1217" s="308"/>
      <c r="BR1217" s="308"/>
      <c r="BS1217" s="308"/>
      <c r="BT1217" s="308"/>
      <c r="BU1217" s="308"/>
      <c r="BV1217" s="66"/>
      <c r="BW1217" s="62" t="s">
        <v>60</v>
      </c>
      <c r="BX1217" s="62"/>
      <c r="BY1217" s="62"/>
      <c r="BZ1217" s="62"/>
      <c r="CA1217" s="62"/>
      <c r="CB1217" s="24"/>
      <c r="CC1217" s="1" t="s">
        <v>1145</v>
      </c>
    </row>
    <row r="1218" spans="2:81" ht="15" customHeight="1">
      <c r="B1218" s="305"/>
      <c r="C1218" s="24"/>
      <c r="D1218" s="24"/>
      <c r="E1218" s="24"/>
      <c r="F1218" s="260" t="s">
        <v>168</v>
      </c>
      <c r="G1218" s="260"/>
      <c r="H1218" s="260"/>
      <c r="I1218" s="260"/>
      <c r="J1218" s="260"/>
      <c r="K1218" s="260"/>
      <c r="L1218" s="260"/>
      <c r="M1218" s="260"/>
      <c r="N1218" s="24"/>
      <c r="O1218" s="24"/>
      <c r="P1218" s="24"/>
      <c r="Q1218" s="24"/>
      <c r="R1218" s="24"/>
      <c r="S1218" s="24"/>
      <c r="T1218" s="24"/>
      <c r="U1218" s="24"/>
      <c r="V1218" s="24"/>
      <c r="W1218" s="24"/>
      <c r="X1218" s="24" t="s">
        <v>19</v>
      </c>
      <c r="Y1218" s="308">
        <f>SUM(Y1209:AM1217)</f>
        <v>0</v>
      </c>
      <c r="Z1218" s="308"/>
      <c r="AA1218" s="308"/>
      <c r="AB1218" s="308"/>
      <c r="AC1218" s="308"/>
      <c r="AD1218" s="308"/>
      <c r="AE1218" s="308"/>
      <c r="AF1218" s="308"/>
      <c r="AG1218" s="308"/>
      <c r="AH1218" s="308"/>
      <c r="AI1218" s="308"/>
      <c r="AJ1218" s="308"/>
      <c r="AK1218" s="308"/>
      <c r="AL1218" s="308"/>
      <c r="AM1218" s="308"/>
      <c r="AN1218" s="24" t="s">
        <v>89</v>
      </c>
      <c r="AO1218" s="24"/>
      <c r="AP1218" s="308">
        <f>SUM(AP1209:BD1217)</f>
        <v>0</v>
      </c>
      <c r="AQ1218" s="308"/>
      <c r="AR1218" s="308"/>
      <c r="AS1218" s="308"/>
      <c r="AT1218" s="308"/>
      <c r="AU1218" s="308"/>
      <c r="AV1218" s="308"/>
      <c r="AW1218" s="308"/>
      <c r="AX1218" s="308"/>
      <c r="AY1218" s="308"/>
      <c r="AZ1218" s="308"/>
      <c r="BA1218" s="308"/>
      <c r="BB1218" s="308"/>
      <c r="BC1218" s="308"/>
      <c r="BD1218" s="308"/>
      <c r="BE1218" s="24" t="s">
        <v>89</v>
      </c>
      <c r="BF1218" s="24"/>
      <c r="BG1218" s="308">
        <f>Y1218+AP1218</f>
        <v>0</v>
      </c>
      <c r="BH1218" s="308"/>
      <c r="BI1218" s="308"/>
      <c r="BJ1218" s="308"/>
      <c r="BK1218" s="308"/>
      <c r="BL1218" s="308"/>
      <c r="BM1218" s="308"/>
      <c r="BN1218" s="308"/>
      <c r="BO1218" s="308"/>
      <c r="BP1218" s="308"/>
      <c r="BQ1218" s="308"/>
      <c r="BR1218" s="308"/>
      <c r="BS1218" s="308"/>
      <c r="BT1218" s="308"/>
      <c r="BU1218" s="308"/>
      <c r="BV1218" s="66"/>
      <c r="BW1218" s="62" t="s">
        <v>60</v>
      </c>
      <c r="BX1218" s="62"/>
      <c r="BY1218" s="62"/>
      <c r="BZ1218" s="62"/>
      <c r="CA1218" s="62"/>
      <c r="CB1218" s="25"/>
      <c r="CC1218" s="1"/>
    </row>
    <row r="1219" spans="2:81" ht="15" customHeight="1">
      <c r="B1219" s="305"/>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305"/>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305"/>
      <c r="C1221" s="24"/>
      <c r="D1221" s="24" t="s">
        <v>648</v>
      </c>
      <c r="E1221" s="24"/>
      <c r="F1221" s="24"/>
      <c r="G1221" s="24"/>
      <c r="H1221" s="24"/>
      <c r="I1221" s="24"/>
      <c r="J1221" s="24"/>
      <c r="K1221" s="24"/>
      <c r="L1221" s="24"/>
      <c r="M1221" s="24"/>
      <c r="N1221" s="24"/>
      <c r="O1221" s="24"/>
      <c r="P1221" s="24"/>
      <c r="Q1221" s="24"/>
      <c r="R1221" s="24"/>
      <c r="S1221" s="24"/>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c r="AS1221" s="233"/>
      <c r="AT1221" s="233"/>
      <c r="AU1221" s="233"/>
      <c r="AV1221" s="233"/>
      <c r="AW1221" s="233"/>
      <c r="AX1221" s="233"/>
      <c r="AY1221" s="233"/>
      <c r="AZ1221" s="233"/>
      <c r="BA1221" s="233"/>
      <c r="BB1221" s="233"/>
      <c r="BC1221" s="233"/>
      <c r="BD1221" s="233"/>
      <c r="BE1221" s="233"/>
      <c r="BF1221" s="233"/>
      <c r="BG1221" s="233"/>
      <c r="BH1221" s="233"/>
      <c r="BI1221" s="233"/>
      <c r="BJ1221" s="233"/>
      <c r="BK1221" s="233"/>
      <c r="BL1221" s="233"/>
      <c r="BM1221" s="233"/>
      <c r="BN1221" s="233"/>
      <c r="BO1221" s="233"/>
      <c r="BP1221" s="233"/>
      <c r="BQ1221" s="233"/>
      <c r="BR1221" s="233"/>
      <c r="BS1221" s="233"/>
      <c r="BT1221" s="233"/>
      <c r="BU1221" s="233"/>
      <c r="BV1221" s="233"/>
      <c r="BW1221" s="233"/>
      <c r="BX1221" s="233"/>
      <c r="BY1221" s="233"/>
      <c r="BZ1221" s="233"/>
      <c r="CA1221" s="233"/>
      <c r="CB1221" s="233"/>
      <c r="CC1221" s="1" t="s">
        <v>1149</v>
      </c>
    </row>
    <row r="1222" spans="2:81" ht="15" customHeight="1">
      <c r="B1222" s="305"/>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305"/>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305"/>
      <c r="C1224" s="24"/>
      <c r="D1224" s="24" t="s">
        <v>649</v>
      </c>
      <c r="E1224" s="24"/>
      <c r="F1224" s="24"/>
      <c r="G1224" s="24"/>
      <c r="H1224" s="24"/>
      <c r="I1224" s="24"/>
      <c r="J1224" s="24"/>
      <c r="K1224" s="24"/>
      <c r="L1224" s="24"/>
      <c r="M1224" s="24"/>
      <c r="N1224" s="24"/>
      <c r="O1224" s="24"/>
      <c r="P1224" s="24"/>
      <c r="Q1224" s="24"/>
      <c r="R1224" s="24"/>
      <c r="S1224" s="24"/>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c r="AS1224" s="233"/>
      <c r="AT1224" s="233"/>
      <c r="AU1224" s="233"/>
      <c r="AV1224" s="233"/>
      <c r="AW1224" s="233"/>
      <c r="AX1224" s="233"/>
      <c r="AY1224" s="233"/>
      <c r="AZ1224" s="233"/>
      <c r="BA1224" s="233"/>
      <c r="BB1224" s="233"/>
      <c r="BC1224" s="233"/>
      <c r="BD1224" s="233"/>
      <c r="BE1224" s="233"/>
      <c r="BF1224" s="233"/>
      <c r="BG1224" s="233"/>
      <c r="BH1224" s="233"/>
      <c r="BI1224" s="233"/>
      <c r="BJ1224" s="233"/>
      <c r="BK1224" s="233"/>
      <c r="BL1224" s="233"/>
      <c r="BM1224" s="233"/>
      <c r="BN1224" s="233"/>
      <c r="BO1224" s="233"/>
      <c r="BP1224" s="233"/>
      <c r="BQ1224" s="233"/>
      <c r="BR1224" s="233"/>
      <c r="BS1224" s="233"/>
      <c r="BT1224" s="233"/>
      <c r="BU1224" s="233"/>
      <c r="BV1224" s="233"/>
      <c r="BW1224" s="233"/>
      <c r="BX1224" s="233"/>
      <c r="BY1224" s="233"/>
      <c r="BZ1224" s="233"/>
      <c r="CA1224" s="233"/>
      <c r="CB1224" s="233"/>
      <c r="CC1224" s="1" t="s">
        <v>1150</v>
      </c>
    </row>
    <row r="1225" spans="2:81" ht="15" customHeight="1">
      <c r="B1225" s="305"/>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305"/>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305"/>
      <c r="C1227" s="24"/>
      <c r="D1227" s="24" t="s">
        <v>650</v>
      </c>
      <c r="E1227" s="24"/>
      <c r="F1227" s="24"/>
      <c r="G1227" s="24"/>
      <c r="H1227" s="24"/>
      <c r="I1227" s="24"/>
      <c r="J1227" s="24"/>
      <c r="K1227" s="24"/>
      <c r="L1227" s="24"/>
      <c r="M1227" s="24"/>
      <c r="N1227" s="24"/>
      <c r="O1227" s="24"/>
      <c r="P1227" s="24"/>
      <c r="Q1227" s="24"/>
      <c r="R1227" s="24"/>
      <c r="S1227" s="24"/>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c r="AS1227" s="233"/>
      <c r="AT1227" s="233"/>
      <c r="AU1227" s="233"/>
      <c r="AV1227" s="233"/>
      <c r="AW1227" s="233"/>
      <c r="AX1227" s="233"/>
      <c r="AY1227" s="233"/>
      <c r="AZ1227" s="233"/>
      <c r="BA1227" s="233"/>
      <c r="BB1227" s="233"/>
      <c r="BC1227" s="233"/>
      <c r="BD1227" s="233"/>
      <c r="BE1227" s="233"/>
      <c r="BF1227" s="233"/>
      <c r="BG1227" s="233"/>
      <c r="BH1227" s="233"/>
      <c r="BI1227" s="233"/>
      <c r="BJ1227" s="233"/>
      <c r="BK1227" s="233"/>
      <c r="BL1227" s="233"/>
      <c r="BM1227" s="233"/>
      <c r="BN1227" s="233"/>
      <c r="BO1227" s="233"/>
      <c r="BP1227" s="233"/>
      <c r="BQ1227" s="233"/>
      <c r="BR1227" s="233"/>
      <c r="BS1227" s="233"/>
      <c r="BT1227" s="233"/>
      <c r="BU1227" s="233"/>
      <c r="BV1227" s="233"/>
      <c r="BW1227" s="233"/>
      <c r="BX1227" s="233"/>
      <c r="BY1227" s="233"/>
      <c r="BZ1227" s="233"/>
      <c r="CA1227" s="233"/>
      <c r="CB1227" s="233"/>
      <c r="CC1227" s="1" t="s">
        <v>1151</v>
      </c>
    </row>
    <row r="1228" spans="2:81" ht="15" customHeight="1">
      <c r="B1228" s="305"/>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305"/>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305"/>
      <c r="C1230" s="24"/>
      <c r="D1230" s="24" t="s">
        <v>651</v>
      </c>
      <c r="E1230" s="24"/>
      <c r="F1230" s="24"/>
      <c r="G1230" s="24"/>
      <c r="H1230" s="24"/>
      <c r="I1230" s="24"/>
      <c r="J1230" s="24"/>
      <c r="K1230" s="24"/>
      <c r="L1230" s="24"/>
      <c r="M1230" s="24"/>
      <c r="N1230" s="24"/>
      <c r="O1230" s="24"/>
      <c r="P1230" s="24"/>
      <c r="Q1230" s="24"/>
      <c r="R1230" s="24"/>
      <c r="S1230" s="24"/>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c r="AS1230" s="233"/>
      <c r="AT1230" s="233"/>
      <c r="AU1230" s="233"/>
      <c r="AV1230" s="233"/>
      <c r="AW1230" s="233"/>
      <c r="AX1230" s="233"/>
      <c r="AY1230" s="233"/>
      <c r="AZ1230" s="233"/>
      <c r="BA1230" s="233"/>
      <c r="BB1230" s="233"/>
      <c r="BC1230" s="233"/>
      <c r="BD1230" s="233"/>
      <c r="BE1230" s="233"/>
      <c r="BF1230" s="233"/>
      <c r="BG1230" s="233"/>
      <c r="BH1230" s="233"/>
      <c r="BI1230" s="233"/>
      <c r="BJ1230" s="233"/>
      <c r="BK1230" s="233"/>
      <c r="BL1230" s="233"/>
      <c r="BM1230" s="233"/>
      <c r="BN1230" s="233"/>
      <c r="BO1230" s="233"/>
      <c r="BP1230" s="233"/>
      <c r="BQ1230" s="233"/>
      <c r="BR1230" s="233"/>
      <c r="BS1230" s="233"/>
      <c r="BT1230" s="233"/>
      <c r="BU1230" s="233"/>
      <c r="BV1230" s="233"/>
      <c r="BW1230" s="233"/>
      <c r="BX1230" s="233"/>
      <c r="BY1230" s="233"/>
      <c r="BZ1230" s="233"/>
      <c r="CA1230" s="233"/>
      <c r="CB1230" s="233"/>
      <c r="CC1230" s="1" t="s">
        <v>857</v>
      </c>
    </row>
    <row r="1231" spans="2:81" ht="15" customHeight="1">
      <c r="B1231" s="305"/>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305"/>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1" ht="15" customHeight="1">
      <c r="B1233" s="305"/>
      <c r="C1233" s="24"/>
      <c r="D1233" s="24" t="s">
        <v>652</v>
      </c>
      <c r="E1233" s="24"/>
      <c r="F1233" s="24"/>
      <c r="G1233" s="24"/>
      <c r="H1233" s="24"/>
      <c r="I1233" s="24"/>
      <c r="J1233" s="24"/>
      <c r="K1233" s="24"/>
      <c r="L1233" s="24"/>
      <c r="M1233" s="24"/>
      <c r="N1233" s="24"/>
      <c r="O1233" s="24"/>
      <c r="P1233" s="24"/>
      <c r="Q1233" s="24"/>
      <c r="R1233" s="24"/>
      <c r="S1233" s="24"/>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c r="AS1233" s="233"/>
      <c r="AT1233" s="233"/>
      <c r="AU1233" s="233"/>
      <c r="AV1233" s="233"/>
      <c r="AW1233" s="233"/>
      <c r="AX1233" s="233"/>
      <c r="AY1233" s="233"/>
      <c r="AZ1233" s="233"/>
      <c r="BA1233" s="233"/>
      <c r="BB1233" s="233"/>
      <c r="BC1233" s="233"/>
      <c r="BD1233" s="233"/>
      <c r="BE1233" s="233"/>
      <c r="BF1233" s="233"/>
      <c r="BG1233" s="233"/>
      <c r="BH1233" s="233"/>
      <c r="BI1233" s="233"/>
      <c r="BJ1233" s="233"/>
      <c r="BK1233" s="233"/>
      <c r="BL1233" s="233"/>
      <c r="BM1233" s="233"/>
      <c r="BN1233" s="233"/>
      <c r="BO1233" s="233"/>
      <c r="BP1233" s="233"/>
      <c r="BQ1233" s="233"/>
      <c r="BR1233" s="233"/>
      <c r="BS1233" s="233"/>
      <c r="BT1233" s="233"/>
      <c r="BU1233" s="233"/>
      <c r="BV1233" s="233"/>
      <c r="BW1233" s="233"/>
      <c r="BX1233" s="233"/>
      <c r="BY1233" s="233"/>
      <c r="BZ1233" s="233"/>
      <c r="CA1233" s="233"/>
      <c r="CB1233" s="233"/>
      <c r="CC1233" s="1" t="s">
        <v>856</v>
      </c>
    </row>
    <row r="1234" spans="2:81" ht="15" customHeight="1">
      <c r="B1234" s="305"/>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1" ht="15" customHeight="1">
      <c r="B1235" s="305"/>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1" ht="15" customHeight="1">
      <c r="B1236" s="305"/>
      <c r="C1236" s="24"/>
      <c r="D1236" s="260" t="s">
        <v>653</v>
      </c>
      <c r="E1236" s="260"/>
      <c r="F1236" s="260"/>
      <c r="G1236" s="260"/>
      <c r="H1236" s="260"/>
      <c r="I1236" s="260"/>
      <c r="J1236" s="260"/>
      <c r="K1236" s="260"/>
      <c r="L1236" s="260"/>
      <c r="M1236" s="260"/>
      <c r="N1236" s="260"/>
      <c r="O1236" s="260"/>
      <c r="P1236" s="260"/>
      <c r="Q1236" s="260"/>
      <c r="R1236" s="260"/>
      <c r="S1236" s="260"/>
      <c r="T1236" s="260"/>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c r="AS1236" s="233"/>
      <c r="AT1236" s="233"/>
      <c r="AU1236" s="233"/>
      <c r="AV1236" s="233"/>
      <c r="AW1236" s="233"/>
      <c r="AX1236" s="233"/>
      <c r="AY1236" s="233"/>
      <c r="AZ1236" s="233"/>
      <c r="BA1236" s="233"/>
      <c r="BB1236" s="233"/>
      <c r="BC1236" s="233"/>
      <c r="BD1236" s="233"/>
      <c r="BE1236" s="233"/>
      <c r="BF1236" s="233"/>
      <c r="BG1236" s="233"/>
      <c r="BH1236" s="233"/>
      <c r="BI1236" s="233"/>
      <c r="BJ1236" s="233"/>
      <c r="BK1236" s="233"/>
      <c r="BL1236" s="233"/>
      <c r="BM1236" s="233"/>
      <c r="BN1236" s="233"/>
      <c r="BO1236" s="233"/>
      <c r="BP1236" s="233"/>
      <c r="BQ1236" s="233"/>
      <c r="BR1236" s="233"/>
      <c r="BS1236" s="233"/>
      <c r="BT1236" s="233"/>
      <c r="BU1236" s="233"/>
      <c r="BV1236" s="233"/>
      <c r="BW1236" s="233"/>
      <c r="BX1236" s="233"/>
      <c r="BY1236" s="233"/>
      <c r="BZ1236" s="233"/>
      <c r="CA1236" s="233"/>
      <c r="CB1236" s="233"/>
      <c r="CC1236" s="1"/>
    </row>
    <row r="1237" spans="2:81" ht="15" customHeight="1">
      <c r="B1237" s="195" t="s">
        <v>1018</v>
      </c>
      <c r="C1237" s="24"/>
      <c r="D1237" s="65"/>
      <c r="E1237" s="65"/>
      <c r="F1237" s="65"/>
      <c r="G1237" s="65"/>
      <c r="H1237" s="65"/>
      <c r="I1237" s="65"/>
      <c r="J1237" s="65"/>
      <c r="K1237" s="65"/>
      <c r="L1237" s="65"/>
      <c r="M1237" s="65"/>
      <c r="N1237" s="65"/>
      <c r="O1237" s="65"/>
      <c r="P1237" s="65"/>
      <c r="Q1237" s="65"/>
      <c r="R1237" s="65"/>
      <c r="S1237" s="65"/>
      <c r="T1237" s="65"/>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c r="AS1237" s="233"/>
      <c r="AT1237" s="233"/>
      <c r="AU1237" s="233"/>
      <c r="AV1237" s="233"/>
      <c r="AW1237" s="233"/>
      <c r="AX1237" s="233"/>
      <c r="AY1237" s="233"/>
      <c r="AZ1237" s="233"/>
      <c r="BA1237" s="233"/>
      <c r="BB1237" s="233"/>
      <c r="BC1237" s="233"/>
      <c r="BD1237" s="233"/>
      <c r="BE1237" s="233"/>
      <c r="BF1237" s="233"/>
      <c r="BG1237" s="233"/>
      <c r="BH1237" s="233"/>
      <c r="BI1237" s="233"/>
      <c r="BJ1237" s="233"/>
      <c r="BK1237" s="233"/>
      <c r="BL1237" s="233"/>
      <c r="BM1237" s="233"/>
      <c r="BN1237" s="233"/>
      <c r="BO1237" s="233"/>
      <c r="BP1237" s="233"/>
      <c r="BQ1237" s="233"/>
      <c r="BR1237" s="233"/>
      <c r="BS1237" s="233"/>
      <c r="BT1237" s="233"/>
      <c r="BU1237" s="233"/>
      <c r="BV1237" s="233"/>
      <c r="BW1237" s="233"/>
      <c r="BX1237" s="233"/>
      <c r="BY1237" s="233"/>
      <c r="BZ1237" s="233"/>
      <c r="CA1237" s="233"/>
      <c r="CB1237" s="233"/>
      <c r="CC1237" s="174" t="s">
        <v>1018</v>
      </c>
    </row>
    <row r="1238" spans="2:81" ht="15" customHeight="1" thickBot="1">
      <c r="B1238" s="196" t="s">
        <v>1015</v>
      </c>
      <c r="C1238" s="24"/>
      <c r="D1238" s="24"/>
      <c r="E1238" s="24"/>
      <c r="F1238" s="24"/>
      <c r="G1238" s="24"/>
      <c r="H1238" s="24"/>
      <c r="I1238" s="24"/>
      <c r="J1238" s="24"/>
      <c r="K1238" s="24"/>
      <c r="L1238" s="24"/>
      <c r="M1238" s="24"/>
      <c r="N1238" s="24"/>
      <c r="O1238" s="24"/>
      <c r="P1238" s="24"/>
      <c r="Q1238" s="24"/>
      <c r="R1238" s="24"/>
      <c r="S1238" s="24"/>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c r="AS1238" s="233"/>
      <c r="AT1238" s="233"/>
      <c r="AU1238" s="233"/>
      <c r="AV1238" s="233"/>
      <c r="AW1238" s="233"/>
      <c r="AX1238" s="233"/>
      <c r="AY1238" s="233"/>
      <c r="AZ1238" s="233"/>
      <c r="BA1238" s="233"/>
      <c r="BB1238" s="233"/>
      <c r="BC1238" s="233"/>
      <c r="BD1238" s="233"/>
      <c r="BE1238" s="233"/>
      <c r="BF1238" s="233"/>
      <c r="BG1238" s="233"/>
      <c r="BH1238" s="233"/>
      <c r="BI1238" s="233"/>
      <c r="BJ1238" s="233"/>
      <c r="BK1238" s="233"/>
      <c r="BL1238" s="233"/>
      <c r="BM1238" s="233"/>
      <c r="BN1238" s="233"/>
      <c r="BO1238" s="233"/>
      <c r="BP1238" s="233"/>
      <c r="BQ1238" s="233"/>
      <c r="BR1238" s="233"/>
      <c r="BS1238" s="233"/>
      <c r="BT1238" s="233"/>
      <c r="BU1238" s="233"/>
      <c r="BV1238" s="233"/>
      <c r="BW1238" s="233"/>
      <c r="BX1238" s="233"/>
      <c r="BY1238" s="233"/>
      <c r="BZ1238" s="233"/>
      <c r="CA1238" s="233"/>
      <c r="CB1238" s="233"/>
      <c r="CC1238" s="176" t="s">
        <v>1015</v>
      </c>
    </row>
    <row r="1239" spans="2:81" ht="15" customHeight="1">
      <c r="B1239" s="197" t="s">
        <v>1016</v>
      </c>
      <c r="C1239" s="76"/>
      <c r="D1239" s="76" t="s">
        <v>654</v>
      </c>
      <c r="E1239" s="76"/>
      <c r="F1239" s="76"/>
      <c r="G1239" s="76"/>
      <c r="H1239" s="76"/>
      <c r="I1239" s="76"/>
      <c r="J1239" s="76"/>
      <c r="K1239" s="76"/>
      <c r="L1239" s="76"/>
      <c r="M1239" s="76"/>
      <c r="N1239" s="76"/>
      <c r="O1239" s="76"/>
      <c r="P1239" s="76"/>
      <c r="Q1239" s="76"/>
      <c r="R1239" s="76"/>
      <c r="S1239" s="76"/>
      <c r="T1239" s="231"/>
      <c r="U1239" s="231"/>
      <c r="V1239" s="231"/>
      <c r="W1239" s="231"/>
      <c r="X1239" s="231"/>
      <c r="Y1239" s="231"/>
      <c r="Z1239" s="231"/>
      <c r="AA1239" s="231"/>
      <c r="AB1239" s="231"/>
      <c r="AC1239" s="231"/>
      <c r="AD1239" s="231"/>
      <c r="AE1239" s="231"/>
      <c r="AF1239" s="231"/>
      <c r="AG1239" s="231"/>
      <c r="AH1239" s="231"/>
      <c r="AI1239" s="231"/>
      <c r="AJ1239" s="231"/>
      <c r="AK1239" s="231"/>
      <c r="AL1239" s="231"/>
      <c r="AM1239" s="231"/>
      <c r="AN1239" s="231"/>
      <c r="AO1239" s="231"/>
      <c r="AP1239" s="231"/>
      <c r="AQ1239" s="231"/>
      <c r="AR1239" s="231"/>
      <c r="AS1239" s="231"/>
      <c r="AT1239" s="231"/>
      <c r="AU1239" s="231"/>
      <c r="AV1239" s="231"/>
      <c r="AW1239" s="231"/>
      <c r="AX1239" s="231"/>
      <c r="AY1239" s="231"/>
      <c r="AZ1239" s="231"/>
      <c r="BA1239" s="231"/>
      <c r="BB1239" s="231"/>
      <c r="BC1239" s="231"/>
      <c r="BD1239" s="231"/>
      <c r="BE1239" s="231"/>
      <c r="BF1239" s="231"/>
      <c r="BG1239" s="231"/>
      <c r="BH1239" s="231"/>
      <c r="BI1239" s="231"/>
      <c r="BJ1239" s="231"/>
      <c r="BK1239" s="231"/>
      <c r="BL1239" s="231"/>
      <c r="BM1239" s="231"/>
      <c r="BN1239" s="231"/>
      <c r="BO1239" s="231"/>
      <c r="BP1239" s="231"/>
      <c r="BQ1239" s="231"/>
      <c r="BR1239" s="231"/>
      <c r="BS1239" s="231"/>
      <c r="BT1239" s="231"/>
      <c r="BU1239" s="231"/>
      <c r="BV1239" s="231"/>
      <c r="BW1239" s="231"/>
      <c r="BX1239" s="231"/>
      <c r="BY1239" s="231"/>
      <c r="BZ1239" s="231"/>
      <c r="CA1239" s="231"/>
      <c r="CB1239" s="231"/>
      <c r="CC1239" s="177" t="s">
        <v>1016</v>
      </c>
    </row>
    <row r="1240" spans="2:81" ht="15" customHeight="1">
      <c r="B1240" s="305" t="s">
        <v>1214</v>
      </c>
      <c r="C1240" s="24"/>
      <c r="D1240" s="24"/>
      <c r="E1240" s="233" t="s">
        <v>799</v>
      </c>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c r="AS1240" s="233"/>
      <c r="AT1240" s="233"/>
      <c r="AU1240" s="233"/>
      <c r="AV1240" s="233"/>
      <c r="AW1240" s="233"/>
      <c r="AX1240" s="233"/>
      <c r="AY1240" s="233"/>
      <c r="AZ1240" s="233"/>
      <c r="BA1240" s="233"/>
      <c r="BB1240" s="233"/>
      <c r="BC1240" s="233"/>
      <c r="BD1240" s="233"/>
      <c r="BE1240" s="233"/>
      <c r="BF1240" s="233"/>
      <c r="BG1240" s="233"/>
      <c r="BH1240" s="233"/>
      <c r="BI1240" s="233"/>
      <c r="BJ1240" s="233"/>
      <c r="BK1240" s="233"/>
      <c r="BL1240" s="233"/>
      <c r="BM1240" s="233"/>
      <c r="BN1240" s="233"/>
      <c r="BO1240" s="233"/>
      <c r="BP1240" s="233"/>
      <c r="BQ1240" s="233"/>
      <c r="BR1240" s="233"/>
      <c r="BS1240" s="233"/>
      <c r="BT1240" s="233"/>
      <c r="BU1240" s="233"/>
      <c r="BV1240" s="233"/>
      <c r="BW1240" s="233"/>
      <c r="BX1240" s="233"/>
      <c r="BY1240" s="233"/>
      <c r="BZ1240" s="233"/>
      <c r="CA1240" s="233"/>
      <c r="CB1240" s="233"/>
      <c r="CC1240" s="118" t="s">
        <v>1152</v>
      </c>
    </row>
    <row r="1241" spans="2:81" ht="15" customHeight="1">
      <c r="B1241" s="305"/>
      <c r="C1241" s="24"/>
      <c r="D1241" s="24"/>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c r="AS1241" s="233"/>
      <c r="AT1241" s="233"/>
      <c r="AU1241" s="233"/>
      <c r="AV1241" s="233"/>
      <c r="AW1241" s="233"/>
      <c r="AX1241" s="233"/>
      <c r="AY1241" s="233"/>
      <c r="AZ1241" s="233"/>
      <c r="BA1241" s="233"/>
      <c r="BB1241" s="233"/>
      <c r="BC1241" s="233"/>
      <c r="BD1241" s="233"/>
      <c r="BE1241" s="233"/>
      <c r="BF1241" s="233"/>
      <c r="BG1241" s="233"/>
      <c r="BH1241" s="233"/>
      <c r="BI1241" s="233"/>
      <c r="BJ1241" s="233"/>
      <c r="BK1241" s="233"/>
      <c r="BL1241" s="233"/>
      <c r="BM1241" s="233"/>
      <c r="BN1241" s="233"/>
      <c r="BO1241" s="233"/>
      <c r="BP1241" s="233"/>
      <c r="BQ1241" s="233"/>
      <c r="BR1241" s="233"/>
      <c r="BS1241" s="233"/>
      <c r="BT1241" s="233"/>
      <c r="BU1241" s="233"/>
      <c r="BV1241" s="233"/>
      <c r="BW1241" s="233"/>
      <c r="BX1241" s="233"/>
      <c r="BY1241" s="233"/>
      <c r="BZ1241" s="233"/>
      <c r="CA1241" s="233"/>
      <c r="CB1241" s="233"/>
      <c r="CC1241" s="23"/>
    </row>
    <row r="1242" spans="2:81" ht="15" customHeight="1">
      <c r="B1242" s="305"/>
      <c r="C1242" s="24"/>
      <c r="D1242" s="24"/>
      <c r="E1242" s="233"/>
      <c r="F1242" s="233"/>
      <c r="G1242" s="233"/>
      <c r="H1242" s="233"/>
      <c r="I1242" s="233"/>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c r="AS1242" s="233"/>
      <c r="AT1242" s="233"/>
      <c r="AU1242" s="233"/>
      <c r="AV1242" s="233"/>
      <c r="AW1242" s="233"/>
      <c r="AX1242" s="233"/>
      <c r="AY1242" s="233"/>
      <c r="AZ1242" s="233"/>
      <c r="BA1242" s="233"/>
      <c r="BB1242" s="233"/>
      <c r="BC1242" s="233"/>
      <c r="BD1242" s="233"/>
      <c r="BE1242" s="233"/>
      <c r="BF1242" s="233"/>
      <c r="BG1242" s="233"/>
      <c r="BH1242" s="233"/>
      <c r="BI1242" s="233"/>
      <c r="BJ1242" s="233"/>
      <c r="BK1242" s="233"/>
      <c r="BL1242" s="233"/>
      <c r="BM1242" s="233"/>
      <c r="BN1242" s="233"/>
      <c r="BO1242" s="233"/>
      <c r="BP1242" s="233"/>
      <c r="BQ1242" s="233"/>
      <c r="BR1242" s="233"/>
      <c r="BS1242" s="233"/>
      <c r="BT1242" s="233"/>
      <c r="BU1242" s="233"/>
      <c r="BV1242" s="233"/>
      <c r="BW1242" s="233"/>
      <c r="BX1242" s="233"/>
      <c r="BY1242" s="233"/>
      <c r="BZ1242" s="233"/>
      <c r="CA1242" s="233"/>
      <c r="CB1242" s="233"/>
      <c r="CC1242" s="1"/>
    </row>
    <row r="1243" spans="2:81" ht="15" customHeight="1">
      <c r="B1243" s="305"/>
      <c r="C1243" s="24"/>
      <c r="D1243" s="24"/>
      <c r="E1243" s="233"/>
      <c r="F1243" s="233"/>
      <c r="G1243" s="233"/>
      <c r="H1243" s="233"/>
      <c r="I1243" s="233"/>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c r="AS1243" s="233"/>
      <c r="AT1243" s="233"/>
      <c r="AU1243" s="233"/>
      <c r="AV1243" s="233"/>
      <c r="AW1243" s="233"/>
      <c r="AX1243" s="233"/>
      <c r="AY1243" s="233"/>
      <c r="AZ1243" s="233"/>
      <c r="BA1243" s="233"/>
      <c r="BB1243" s="233"/>
      <c r="BC1243" s="233"/>
      <c r="BD1243" s="233"/>
      <c r="BE1243" s="233"/>
      <c r="BF1243" s="233"/>
      <c r="BG1243" s="233"/>
      <c r="BH1243" s="233"/>
      <c r="BI1243" s="233"/>
      <c r="BJ1243" s="233"/>
      <c r="BK1243" s="233"/>
      <c r="BL1243" s="233"/>
      <c r="BM1243" s="233"/>
      <c r="BN1243" s="233"/>
      <c r="BO1243" s="233"/>
      <c r="BP1243" s="233"/>
      <c r="BQ1243" s="233"/>
      <c r="BR1243" s="233"/>
      <c r="BS1243" s="233"/>
      <c r="BT1243" s="233"/>
      <c r="BU1243" s="233"/>
      <c r="BV1243" s="233"/>
      <c r="BW1243" s="233"/>
      <c r="BX1243" s="233"/>
      <c r="BY1243" s="233"/>
      <c r="BZ1243" s="233"/>
      <c r="CA1243" s="233"/>
      <c r="CB1243" s="233"/>
      <c r="CC1243" s="1"/>
    </row>
    <row r="1244" spans="2:81" ht="15" customHeight="1">
      <c r="B1244" s="305"/>
      <c r="C1244" s="28"/>
      <c r="D1244" s="28"/>
      <c r="E1244" s="302"/>
      <c r="F1244" s="302"/>
      <c r="G1244" s="302"/>
      <c r="H1244" s="302"/>
      <c r="I1244" s="302"/>
      <c r="J1244" s="302"/>
      <c r="K1244" s="302"/>
      <c r="L1244" s="302"/>
      <c r="M1244" s="302"/>
      <c r="N1244" s="302"/>
      <c r="O1244" s="302"/>
      <c r="P1244" s="302"/>
      <c r="Q1244" s="302"/>
      <c r="R1244" s="302"/>
      <c r="S1244" s="302"/>
      <c r="T1244" s="302"/>
      <c r="U1244" s="302"/>
      <c r="V1244" s="302"/>
      <c r="W1244" s="302"/>
      <c r="X1244" s="302"/>
      <c r="Y1244" s="302"/>
      <c r="Z1244" s="302"/>
      <c r="AA1244" s="302"/>
      <c r="AB1244" s="302"/>
      <c r="AC1244" s="302"/>
      <c r="AD1244" s="302"/>
      <c r="AE1244" s="302"/>
      <c r="AF1244" s="302"/>
      <c r="AG1244" s="302"/>
      <c r="AH1244" s="302"/>
      <c r="AI1244" s="302"/>
      <c r="AJ1244" s="302"/>
      <c r="AK1244" s="302"/>
      <c r="AL1244" s="302"/>
      <c r="AM1244" s="302"/>
      <c r="AN1244" s="302"/>
      <c r="AO1244" s="302"/>
      <c r="AP1244" s="302"/>
      <c r="AQ1244" s="302"/>
      <c r="AR1244" s="302"/>
      <c r="AS1244" s="302"/>
      <c r="AT1244" s="302"/>
      <c r="AU1244" s="302"/>
      <c r="AV1244" s="302"/>
      <c r="AW1244" s="302"/>
      <c r="AX1244" s="302"/>
      <c r="AY1244" s="302"/>
      <c r="AZ1244" s="302"/>
      <c r="BA1244" s="302"/>
      <c r="BB1244" s="302"/>
      <c r="BC1244" s="302"/>
      <c r="BD1244" s="302"/>
      <c r="BE1244" s="302"/>
      <c r="BF1244" s="302"/>
      <c r="BG1244" s="302"/>
      <c r="BH1244" s="302"/>
      <c r="BI1244" s="302"/>
      <c r="BJ1244" s="302"/>
      <c r="BK1244" s="302"/>
      <c r="BL1244" s="302"/>
      <c r="BM1244" s="302"/>
      <c r="BN1244" s="302"/>
      <c r="BO1244" s="302"/>
      <c r="BP1244" s="302"/>
      <c r="BQ1244" s="302"/>
      <c r="BR1244" s="302"/>
      <c r="BS1244" s="302"/>
      <c r="BT1244" s="302"/>
      <c r="BU1244" s="302"/>
      <c r="BV1244" s="302"/>
      <c r="BW1244" s="302"/>
      <c r="BX1244" s="302"/>
      <c r="BY1244" s="302"/>
      <c r="BZ1244" s="302"/>
      <c r="CA1244" s="302"/>
      <c r="CB1244" s="302"/>
      <c r="CC1244" s="1"/>
    </row>
    <row r="1245" spans="2:81" ht="15" customHeight="1">
      <c r="B1245" s="305"/>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1" ht="15" customHeight="1">
      <c r="B1246" s="305"/>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1" ht="15" customHeight="1">
      <c r="B1247" s="305"/>
      <c r="C1247" s="24"/>
      <c r="D1247" s="24"/>
      <c r="E1247" s="24"/>
      <c r="F1247" s="24"/>
      <c r="G1247" s="303"/>
      <c r="H1247" s="303"/>
      <c r="I1247" s="303"/>
      <c r="J1247" s="303"/>
      <c r="K1247" s="303"/>
      <c r="L1247" s="303"/>
      <c r="M1247" s="303"/>
      <c r="N1247" s="303"/>
      <c r="O1247" s="303"/>
      <c r="P1247" s="303"/>
      <c r="Q1247" s="303"/>
      <c r="R1247" s="303"/>
      <c r="S1247" s="303"/>
      <c r="T1247" s="303"/>
      <c r="U1247" s="303"/>
      <c r="V1247" s="303"/>
      <c r="W1247" s="303"/>
      <c r="X1247" s="303"/>
      <c r="Y1247" s="303"/>
      <c r="Z1247" s="303"/>
      <c r="AA1247" s="303"/>
      <c r="AB1247" s="303"/>
      <c r="AC1247" s="303"/>
      <c r="AD1247" s="303"/>
      <c r="AE1247" s="303"/>
      <c r="AF1247" s="303"/>
      <c r="AG1247" s="303"/>
      <c r="AH1247" s="303"/>
      <c r="AI1247" s="303"/>
      <c r="AJ1247" s="303"/>
      <c r="AK1247" s="303"/>
      <c r="AL1247" s="303"/>
      <c r="AM1247" s="303"/>
      <c r="AN1247" s="303"/>
      <c r="AO1247" s="303"/>
      <c r="AP1247" s="303"/>
      <c r="AQ1247" s="303"/>
      <c r="AR1247" s="303"/>
      <c r="AS1247" s="303"/>
      <c r="AT1247" s="303"/>
      <c r="AU1247" s="303"/>
      <c r="AV1247" s="303"/>
      <c r="AW1247" s="303"/>
      <c r="AX1247" s="303"/>
      <c r="AY1247" s="303"/>
      <c r="AZ1247" s="303"/>
      <c r="BA1247" s="303"/>
      <c r="BB1247" s="303"/>
      <c r="BC1247" s="303"/>
      <c r="BD1247" s="303"/>
      <c r="BE1247" s="303"/>
      <c r="BF1247" s="303"/>
      <c r="BG1247" s="303"/>
      <c r="BH1247" s="303"/>
      <c r="BI1247" s="303"/>
      <c r="BJ1247" s="303"/>
      <c r="BK1247" s="303"/>
      <c r="BL1247" s="303"/>
      <c r="BM1247" s="303"/>
      <c r="BN1247" s="303"/>
      <c r="BO1247" s="303"/>
      <c r="BP1247" s="303"/>
      <c r="BQ1247" s="303"/>
      <c r="BR1247" s="303"/>
      <c r="BS1247" s="303"/>
      <c r="BT1247" s="303"/>
      <c r="BU1247" s="303"/>
      <c r="BV1247" s="303"/>
      <c r="BW1247" s="303"/>
      <c r="BX1247" s="303"/>
      <c r="BY1247" s="303"/>
      <c r="BZ1247" s="303"/>
      <c r="CA1247" s="303"/>
      <c r="CB1247" s="25"/>
      <c r="CC1247" s="1"/>
    </row>
    <row r="1248" spans="2:81" ht="15" customHeight="1">
      <c r="B1248" s="305"/>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305"/>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305"/>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305"/>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305"/>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305"/>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305"/>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305"/>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305"/>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305"/>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305"/>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305"/>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305"/>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305"/>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305"/>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305"/>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305"/>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305"/>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305"/>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305"/>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305"/>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305"/>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305"/>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305"/>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305"/>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305"/>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305"/>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305"/>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305"/>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305"/>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305"/>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305"/>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305"/>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305"/>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305"/>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305"/>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305"/>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305"/>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305"/>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5" t="s">
        <v>1018</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4" t="s">
        <v>1018</v>
      </c>
    </row>
    <row r="1288" spans="2:81" ht="15" customHeight="1" thickBot="1">
      <c r="B1288" s="196" t="s">
        <v>1015</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6" t="s">
        <v>1015</v>
      </c>
    </row>
    <row r="1289" spans="2:81" ht="15" customHeight="1">
      <c r="B1289" s="200" t="s">
        <v>1016</v>
      </c>
      <c r="C1289" s="259" t="s">
        <v>152</v>
      </c>
      <c r="D1289" s="259"/>
      <c r="E1289" s="259"/>
      <c r="F1289" s="259"/>
      <c r="G1289" s="259"/>
      <c r="H1289" s="259"/>
      <c r="I1289" s="259"/>
      <c r="J1289" s="259"/>
      <c r="K1289" s="259"/>
      <c r="L1289" s="259"/>
      <c r="M1289" s="259"/>
      <c r="N1289" s="259"/>
      <c r="O1289" s="259"/>
      <c r="P1289" s="259"/>
      <c r="Q1289" s="259"/>
      <c r="R1289" s="259"/>
      <c r="S1289" s="259"/>
      <c r="T1289" s="259"/>
      <c r="U1289" s="259"/>
      <c r="V1289" s="259"/>
      <c r="W1289" s="259"/>
      <c r="X1289" s="259"/>
      <c r="Y1289" s="259"/>
      <c r="Z1289" s="259"/>
      <c r="AA1289" s="259"/>
      <c r="AB1289" s="259"/>
      <c r="AC1289" s="259"/>
      <c r="AD1289" s="259"/>
      <c r="AE1289" s="259"/>
      <c r="AF1289" s="259"/>
      <c r="AG1289" s="259"/>
      <c r="AH1289" s="259"/>
      <c r="AI1289" s="259"/>
      <c r="AJ1289" s="259"/>
      <c r="AK1289" s="259"/>
      <c r="AL1289" s="259"/>
      <c r="AM1289" s="259"/>
      <c r="AN1289" s="259"/>
      <c r="AO1289" s="259"/>
      <c r="AP1289" s="259"/>
      <c r="AQ1289" s="259"/>
      <c r="AR1289" s="259"/>
      <c r="AS1289" s="259"/>
      <c r="AT1289" s="259"/>
      <c r="AU1289" s="259"/>
      <c r="AV1289" s="259"/>
      <c r="AW1289" s="259"/>
      <c r="AX1289" s="259"/>
      <c r="AY1289" s="259"/>
      <c r="AZ1289" s="259"/>
      <c r="BA1289" s="259"/>
      <c r="BB1289" s="259"/>
      <c r="BC1289" s="259"/>
      <c r="BD1289" s="259"/>
      <c r="BE1289" s="259"/>
      <c r="BF1289" s="259"/>
      <c r="BG1289" s="259"/>
      <c r="BH1289" s="259"/>
      <c r="BI1289" s="259"/>
      <c r="BJ1289" s="259"/>
      <c r="BK1289" s="259"/>
      <c r="BL1289" s="259"/>
      <c r="BM1289" s="259"/>
      <c r="BN1289" s="259"/>
      <c r="BO1289" s="259"/>
      <c r="BP1289" s="259"/>
      <c r="BQ1289" s="259"/>
      <c r="BR1289" s="259"/>
      <c r="BS1289" s="259"/>
      <c r="BT1289" s="259"/>
      <c r="BU1289" s="259"/>
      <c r="BV1289" s="259"/>
      <c r="BW1289" s="259"/>
      <c r="BX1289" s="259"/>
      <c r="BY1289" s="259"/>
      <c r="BZ1289" s="259"/>
      <c r="CA1289" s="259"/>
      <c r="CB1289" s="259"/>
      <c r="CC1289" s="197" t="s">
        <v>1016</v>
      </c>
    </row>
    <row r="1290" spans="2:81" ht="15" customHeight="1">
      <c r="B1290" s="305" t="s">
        <v>1212</v>
      </c>
      <c r="C1290" s="24"/>
      <c r="D1290" s="24" t="s">
        <v>153</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5"/>
    </row>
    <row r="1291" spans="2:81" ht="15" customHeight="1">
      <c r="B1291" s="305"/>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305"/>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305"/>
      <c r="C1293" s="24"/>
      <c r="D1293" s="24" t="s">
        <v>154</v>
      </c>
      <c r="E1293" s="24"/>
      <c r="F1293" s="24"/>
      <c r="G1293" s="24"/>
      <c r="H1293" s="24"/>
      <c r="I1293" s="24"/>
      <c r="J1293" s="24"/>
      <c r="K1293" s="24"/>
      <c r="L1293" s="24"/>
      <c r="M1293" s="24"/>
      <c r="N1293" s="24"/>
      <c r="O1293" s="24"/>
      <c r="P1293" s="267"/>
      <c r="Q1293" s="267"/>
      <c r="R1293" s="267"/>
      <c r="S1293" s="267"/>
      <c r="T1293" s="267"/>
      <c r="U1293" s="267"/>
      <c r="V1293" s="267"/>
      <c r="W1293" s="267"/>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1019</v>
      </c>
    </row>
    <row r="1294" spans="2:81" ht="15" customHeight="1">
      <c r="B1294" s="305"/>
      <c r="C1294" s="24"/>
      <c r="D1294" s="24" t="s">
        <v>155</v>
      </c>
      <c r="E1294" s="24"/>
      <c r="F1294" s="24"/>
      <c r="G1294" s="24"/>
      <c r="H1294" s="24"/>
      <c r="I1294" s="24"/>
      <c r="J1294" s="24"/>
      <c r="K1294" s="24"/>
      <c r="L1294" s="24"/>
      <c r="M1294" s="24"/>
      <c r="N1294" s="24"/>
      <c r="O1294" s="259" t="s">
        <v>930</v>
      </c>
      <c r="P1294" s="259"/>
      <c r="Q1294" s="259"/>
      <c r="R1294" s="259"/>
      <c r="S1294" s="259"/>
      <c r="T1294" s="315" t="s">
        <v>927</v>
      </c>
      <c r="U1294" s="315"/>
      <c r="V1294" s="315"/>
      <c r="W1294" s="315"/>
      <c r="X1294" s="315"/>
      <c r="Y1294" s="315"/>
      <c r="Z1294" s="315"/>
      <c r="AA1294" s="315"/>
      <c r="AB1294" s="315"/>
      <c r="AC1294" s="315"/>
      <c r="AD1294" s="315"/>
      <c r="AE1294" s="315"/>
      <c r="AF1294" s="315"/>
      <c r="AG1294" s="315"/>
      <c r="AH1294" s="315"/>
      <c r="AI1294" s="315"/>
      <c r="AJ1294" s="315"/>
      <c r="AK1294" s="315"/>
      <c r="AL1294" s="315"/>
      <c r="AM1294" s="315"/>
      <c r="AN1294" s="315"/>
      <c r="AO1294" s="315"/>
      <c r="AP1294" s="315"/>
      <c r="AQ1294" s="315"/>
      <c r="AR1294" s="315"/>
      <c r="AS1294" s="315"/>
      <c r="AT1294" s="315"/>
      <c r="AU1294" s="315"/>
      <c r="AV1294" s="315"/>
      <c r="AW1294" s="315"/>
      <c r="AX1294" s="315"/>
      <c r="AY1294" s="315"/>
      <c r="AZ1294" s="315"/>
      <c r="BA1294" s="315"/>
      <c r="BB1294" s="315"/>
      <c r="BC1294" s="315"/>
      <c r="BD1294" s="315"/>
      <c r="BE1294" s="315"/>
      <c r="BF1294" s="315"/>
      <c r="BG1294" s="315"/>
      <c r="BH1294" s="315"/>
      <c r="BI1294" s="315"/>
      <c r="BJ1294" s="315"/>
      <c r="BK1294" s="315"/>
      <c r="BL1294" s="315"/>
      <c r="BM1294" s="315"/>
      <c r="BN1294" s="315"/>
      <c r="BO1294" s="315"/>
      <c r="BP1294" s="315"/>
      <c r="BQ1294" s="315"/>
      <c r="BR1294" s="315"/>
      <c r="BS1294" s="315"/>
      <c r="BT1294" s="315"/>
      <c r="BU1294" s="315"/>
      <c r="BV1294" s="315"/>
      <c r="BW1294" s="315"/>
      <c r="BX1294" s="315"/>
      <c r="BY1294" s="315"/>
      <c r="BZ1294" s="315"/>
      <c r="CA1294" s="24"/>
      <c r="CB1294" s="24"/>
      <c r="CC1294" s="1"/>
    </row>
    <row r="1295" spans="2:81" ht="15" customHeight="1">
      <c r="B1295" s="305"/>
      <c r="C1295" s="24"/>
      <c r="D1295" s="24"/>
      <c r="E1295" s="24"/>
      <c r="F1295" s="24"/>
      <c r="G1295" s="24"/>
      <c r="H1295" s="24"/>
      <c r="I1295" s="24"/>
      <c r="J1295" s="24"/>
      <c r="K1295" s="24"/>
      <c r="L1295" s="24"/>
      <c r="M1295" s="24"/>
      <c r="N1295" s="24"/>
      <c r="O1295" s="259" t="s">
        <v>930</v>
      </c>
      <c r="P1295" s="259"/>
      <c r="Q1295" s="259"/>
      <c r="R1295" s="259"/>
      <c r="S1295" s="259"/>
      <c r="T1295" s="315"/>
      <c r="U1295" s="315"/>
      <c r="V1295" s="315"/>
      <c r="W1295" s="315"/>
      <c r="X1295" s="315"/>
      <c r="Y1295" s="315"/>
      <c r="Z1295" s="315"/>
      <c r="AA1295" s="315"/>
      <c r="AB1295" s="315"/>
      <c r="AC1295" s="315"/>
      <c r="AD1295" s="315"/>
      <c r="AE1295" s="315"/>
      <c r="AF1295" s="315"/>
      <c r="AG1295" s="315"/>
      <c r="AH1295" s="315"/>
      <c r="AI1295" s="315"/>
      <c r="AJ1295" s="315"/>
      <c r="AK1295" s="315"/>
      <c r="AL1295" s="315"/>
      <c r="AM1295" s="315"/>
      <c r="AN1295" s="315"/>
      <c r="AO1295" s="315"/>
      <c r="AP1295" s="315"/>
      <c r="AQ1295" s="315"/>
      <c r="AR1295" s="315"/>
      <c r="AS1295" s="315"/>
      <c r="AT1295" s="315"/>
      <c r="AU1295" s="315"/>
      <c r="AV1295" s="315"/>
      <c r="AW1295" s="315"/>
      <c r="AX1295" s="315"/>
      <c r="AY1295" s="315"/>
      <c r="AZ1295" s="315"/>
      <c r="BA1295" s="315"/>
      <c r="BB1295" s="315"/>
      <c r="BC1295" s="315"/>
      <c r="BD1295" s="315"/>
      <c r="BE1295" s="315"/>
      <c r="BF1295" s="315"/>
      <c r="BG1295" s="315"/>
      <c r="BH1295" s="315"/>
      <c r="BI1295" s="315"/>
      <c r="BJ1295" s="315"/>
      <c r="BK1295" s="315"/>
      <c r="BL1295" s="315"/>
      <c r="BM1295" s="315"/>
      <c r="BN1295" s="315"/>
      <c r="BO1295" s="315"/>
      <c r="BP1295" s="315"/>
      <c r="BQ1295" s="315"/>
      <c r="BR1295" s="315"/>
      <c r="BS1295" s="315"/>
      <c r="BT1295" s="315"/>
      <c r="BU1295" s="315"/>
      <c r="BV1295" s="315"/>
      <c r="BW1295" s="315"/>
      <c r="BX1295" s="315"/>
      <c r="BY1295" s="315"/>
      <c r="BZ1295" s="315"/>
      <c r="CA1295" s="24"/>
      <c r="CB1295" s="24"/>
      <c r="CC1295" s="1"/>
    </row>
    <row r="1296" spans="2:81" ht="15" customHeight="1">
      <c r="B1296" s="305"/>
      <c r="C1296" s="24"/>
      <c r="D1296" s="24"/>
      <c r="E1296" s="24"/>
      <c r="F1296" s="24"/>
      <c r="G1296" s="24"/>
      <c r="H1296" s="24"/>
      <c r="I1296" s="24"/>
      <c r="J1296" s="24"/>
      <c r="K1296" s="24"/>
      <c r="L1296" s="24"/>
      <c r="M1296" s="24"/>
      <c r="N1296" s="24"/>
      <c r="O1296" s="259" t="s">
        <v>930</v>
      </c>
      <c r="P1296" s="259"/>
      <c r="Q1296" s="259"/>
      <c r="R1296" s="259"/>
      <c r="S1296" s="259"/>
      <c r="T1296" s="315"/>
      <c r="U1296" s="315"/>
      <c r="V1296" s="315"/>
      <c r="W1296" s="315"/>
      <c r="X1296" s="315"/>
      <c r="Y1296" s="315"/>
      <c r="Z1296" s="315"/>
      <c r="AA1296" s="315"/>
      <c r="AB1296" s="315"/>
      <c r="AC1296" s="315"/>
      <c r="AD1296" s="315"/>
      <c r="AE1296" s="315"/>
      <c r="AF1296" s="315"/>
      <c r="AG1296" s="315"/>
      <c r="AH1296" s="315"/>
      <c r="AI1296" s="315"/>
      <c r="AJ1296" s="315"/>
      <c r="AK1296" s="315"/>
      <c r="AL1296" s="315"/>
      <c r="AM1296" s="315"/>
      <c r="AN1296" s="315"/>
      <c r="AO1296" s="315"/>
      <c r="AP1296" s="315"/>
      <c r="AQ1296" s="315"/>
      <c r="AR1296" s="315"/>
      <c r="AS1296" s="315"/>
      <c r="AT1296" s="315"/>
      <c r="AU1296" s="315"/>
      <c r="AV1296" s="315"/>
      <c r="AW1296" s="315"/>
      <c r="AX1296" s="315"/>
      <c r="AY1296" s="315"/>
      <c r="AZ1296" s="315"/>
      <c r="BA1296" s="315"/>
      <c r="BB1296" s="315"/>
      <c r="BC1296" s="315"/>
      <c r="BD1296" s="315"/>
      <c r="BE1296" s="315"/>
      <c r="BF1296" s="315"/>
      <c r="BG1296" s="315"/>
      <c r="BH1296" s="315"/>
      <c r="BI1296" s="315"/>
      <c r="BJ1296" s="315"/>
      <c r="BK1296" s="315"/>
      <c r="BL1296" s="315"/>
      <c r="BM1296" s="315"/>
      <c r="BN1296" s="315"/>
      <c r="BO1296" s="315"/>
      <c r="BP1296" s="315"/>
      <c r="BQ1296" s="315"/>
      <c r="BR1296" s="315"/>
      <c r="BS1296" s="315"/>
      <c r="BT1296" s="315"/>
      <c r="BU1296" s="315"/>
      <c r="BV1296" s="315"/>
      <c r="BW1296" s="315"/>
      <c r="BX1296" s="315"/>
      <c r="BY1296" s="315"/>
      <c r="BZ1296" s="315"/>
      <c r="CA1296" s="24"/>
      <c r="CB1296" s="24"/>
      <c r="CC1296" s="1"/>
    </row>
    <row r="1297" spans="2:81" ht="15" customHeight="1">
      <c r="B1297" s="305"/>
      <c r="C1297" s="24"/>
      <c r="D1297" s="24"/>
      <c r="E1297" s="24"/>
      <c r="F1297" s="24"/>
      <c r="G1297" s="24"/>
      <c r="H1297" s="24"/>
      <c r="I1297" s="24"/>
      <c r="J1297" s="24"/>
      <c r="K1297" s="24"/>
      <c r="L1297" s="24"/>
      <c r="M1297" s="24"/>
      <c r="N1297" s="24"/>
      <c r="O1297" s="259" t="s">
        <v>930</v>
      </c>
      <c r="P1297" s="259"/>
      <c r="Q1297" s="259"/>
      <c r="R1297" s="259"/>
      <c r="S1297" s="259"/>
      <c r="T1297" s="315"/>
      <c r="U1297" s="315"/>
      <c r="V1297" s="315"/>
      <c r="W1297" s="315"/>
      <c r="X1297" s="315"/>
      <c r="Y1297" s="315"/>
      <c r="Z1297" s="315"/>
      <c r="AA1297" s="315"/>
      <c r="AB1297" s="315"/>
      <c r="AC1297" s="315"/>
      <c r="AD1297" s="315"/>
      <c r="AE1297" s="315"/>
      <c r="AF1297" s="315"/>
      <c r="AG1297" s="315"/>
      <c r="AH1297" s="315"/>
      <c r="AI1297" s="315"/>
      <c r="AJ1297" s="315"/>
      <c r="AK1297" s="315"/>
      <c r="AL1297" s="315"/>
      <c r="AM1297" s="315"/>
      <c r="AN1297" s="315"/>
      <c r="AO1297" s="315"/>
      <c r="AP1297" s="315"/>
      <c r="AQ1297" s="315"/>
      <c r="AR1297" s="315"/>
      <c r="AS1297" s="315"/>
      <c r="AT1297" s="315"/>
      <c r="AU1297" s="315"/>
      <c r="AV1297" s="315"/>
      <c r="AW1297" s="315"/>
      <c r="AX1297" s="315"/>
      <c r="AY1297" s="315"/>
      <c r="AZ1297" s="315"/>
      <c r="BA1297" s="315"/>
      <c r="BB1297" s="315"/>
      <c r="BC1297" s="315"/>
      <c r="BD1297" s="315"/>
      <c r="BE1297" s="315"/>
      <c r="BF1297" s="315"/>
      <c r="BG1297" s="315"/>
      <c r="BH1297" s="315"/>
      <c r="BI1297" s="315"/>
      <c r="BJ1297" s="315"/>
      <c r="BK1297" s="315"/>
      <c r="BL1297" s="315"/>
      <c r="BM1297" s="315"/>
      <c r="BN1297" s="315"/>
      <c r="BO1297" s="315"/>
      <c r="BP1297" s="315"/>
      <c r="BQ1297" s="315"/>
      <c r="BR1297" s="315"/>
      <c r="BS1297" s="315"/>
      <c r="BT1297" s="315"/>
      <c r="BU1297" s="315"/>
      <c r="BV1297" s="315"/>
      <c r="BW1297" s="315"/>
      <c r="BX1297" s="315"/>
      <c r="BY1297" s="315"/>
      <c r="BZ1297" s="315"/>
      <c r="CA1297" s="24"/>
      <c r="CB1297" s="24"/>
      <c r="CC1297" s="1"/>
    </row>
    <row r="1298" spans="2:81" ht="15" customHeight="1">
      <c r="B1298" s="305"/>
      <c r="C1298" s="24"/>
      <c r="D1298" s="24"/>
      <c r="E1298" s="24"/>
      <c r="F1298" s="24"/>
      <c r="G1298" s="24"/>
      <c r="H1298" s="24"/>
      <c r="I1298" s="24"/>
      <c r="J1298" s="24"/>
      <c r="K1298" s="24"/>
      <c r="L1298" s="24"/>
      <c r="M1298" s="24"/>
      <c r="N1298" s="24"/>
      <c r="O1298" s="259" t="s">
        <v>930</v>
      </c>
      <c r="P1298" s="259"/>
      <c r="Q1298" s="259"/>
      <c r="R1298" s="259"/>
      <c r="S1298" s="259"/>
      <c r="T1298" s="315"/>
      <c r="U1298" s="315"/>
      <c r="V1298" s="315"/>
      <c r="W1298" s="315"/>
      <c r="X1298" s="315"/>
      <c r="Y1298" s="315"/>
      <c r="Z1298" s="315"/>
      <c r="AA1298" s="315"/>
      <c r="AB1298" s="315"/>
      <c r="AC1298" s="315"/>
      <c r="AD1298" s="315"/>
      <c r="AE1298" s="315"/>
      <c r="AF1298" s="315"/>
      <c r="AG1298" s="315"/>
      <c r="AH1298" s="315"/>
      <c r="AI1298" s="315"/>
      <c r="AJ1298" s="315"/>
      <c r="AK1298" s="315"/>
      <c r="AL1298" s="315"/>
      <c r="AM1298" s="315"/>
      <c r="AN1298" s="315"/>
      <c r="AO1298" s="315"/>
      <c r="AP1298" s="315"/>
      <c r="AQ1298" s="315"/>
      <c r="AR1298" s="315"/>
      <c r="AS1298" s="315"/>
      <c r="AT1298" s="315"/>
      <c r="AU1298" s="315"/>
      <c r="AV1298" s="315"/>
      <c r="AW1298" s="315"/>
      <c r="AX1298" s="315"/>
      <c r="AY1298" s="315"/>
      <c r="AZ1298" s="315"/>
      <c r="BA1298" s="315"/>
      <c r="BB1298" s="315"/>
      <c r="BC1298" s="315"/>
      <c r="BD1298" s="315"/>
      <c r="BE1298" s="315"/>
      <c r="BF1298" s="315"/>
      <c r="BG1298" s="315"/>
      <c r="BH1298" s="315"/>
      <c r="BI1298" s="315"/>
      <c r="BJ1298" s="315"/>
      <c r="BK1298" s="315"/>
      <c r="BL1298" s="315"/>
      <c r="BM1298" s="315"/>
      <c r="BN1298" s="315"/>
      <c r="BO1298" s="315"/>
      <c r="BP1298" s="315"/>
      <c r="BQ1298" s="315"/>
      <c r="BR1298" s="315"/>
      <c r="BS1298" s="315"/>
      <c r="BT1298" s="315"/>
      <c r="BU1298" s="315"/>
      <c r="BV1298" s="315"/>
      <c r="BW1298" s="315"/>
      <c r="BX1298" s="315"/>
      <c r="BY1298" s="315"/>
      <c r="BZ1298" s="315"/>
      <c r="CA1298" s="24"/>
      <c r="CB1298" s="24"/>
      <c r="CC1298" s="1"/>
    </row>
    <row r="1299" spans="2:81" ht="15" customHeight="1">
      <c r="B1299" s="305"/>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305"/>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305"/>
      <c r="C1301" s="24"/>
      <c r="D1301" s="24" t="s">
        <v>156</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305"/>
      <c r="C1302" s="24"/>
      <c r="D1302" s="24"/>
      <c r="E1302" s="24"/>
      <c r="F1302" s="24"/>
      <c r="G1302" s="267" t="s">
        <v>37</v>
      </c>
      <c r="H1302" s="267"/>
      <c r="I1302" s="24" t="s">
        <v>114</v>
      </c>
      <c r="J1302" s="24"/>
      <c r="K1302" s="24"/>
      <c r="L1302" s="24"/>
      <c r="M1302" s="24"/>
      <c r="N1302" s="24"/>
      <c r="O1302" s="267" t="s">
        <v>37</v>
      </c>
      <c r="P1302" s="267"/>
      <c r="Q1302" s="24" t="s">
        <v>115</v>
      </c>
      <c r="R1302" s="24"/>
      <c r="S1302" s="24"/>
      <c r="T1302" s="24"/>
      <c r="U1302" s="24"/>
      <c r="V1302" s="24"/>
      <c r="W1302" s="267" t="s">
        <v>37</v>
      </c>
      <c r="X1302" s="267"/>
      <c r="Y1302" s="24" t="s">
        <v>116</v>
      </c>
      <c r="Z1302" s="24"/>
      <c r="AA1302" s="24"/>
      <c r="AB1302" s="24"/>
      <c r="AC1302" s="24"/>
      <c r="AD1302" s="24"/>
      <c r="AE1302" s="267" t="s">
        <v>37</v>
      </c>
      <c r="AF1302" s="267"/>
      <c r="AG1302" s="24" t="s">
        <v>117</v>
      </c>
      <c r="AH1302" s="24"/>
      <c r="AI1302" s="24"/>
      <c r="AJ1302" s="24"/>
      <c r="AK1302" s="24"/>
      <c r="AL1302" s="24"/>
      <c r="AM1302" s="267" t="s">
        <v>37</v>
      </c>
      <c r="AN1302" s="267"/>
      <c r="AO1302" s="24" t="s">
        <v>118</v>
      </c>
      <c r="AP1302" s="24"/>
      <c r="AQ1302" s="24"/>
      <c r="AR1302" s="24"/>
      <c r="AS1302" s="24"/>
      <c r="AT1302" s="24"/>
      <c r="AU1302" s="24"/>
      <c r="AV1302" s="24"/>
      <c r="AW1302" s="24"/>
      <c r="AX1302" s="267" t="s">
        <v>37</v>
      </c>
      <c r="AY1302" s="267"/>
      <c r="AZ1302" s="24" t="s">
        <v>119</v>
      </c>
      <c r="BA1302" s="24"/>
      <c r="BB1302" s="24"/>
      <c r="BC1302" s="24"/>
      <c r="BD1302" s="24"/>
      <c r="BE1302" s="24"/>
      <c r="BF1302" s="24"/>
      <c r="BG1302" s="24"/>
      <c r="BH1302" s="24"/>
      <c r="BI1302" s="24"/>
      <c r="BJ1302" s="24"/>
      <c r="BK1302" s="24"/>
      <c r="BL1302" s="267" t="s">
        <v>37</v>
      </c>
      <c r="BM1302" s="267"/>
      <c r="BN1302" s="24" t="s">
        <v>120</v>
      </c>
      <c r="BO1302" s="24"/>
      <c r="BP1302" s="24"/>
      <c r="BQ1302" s="24"/>
      <c r="BR1302" s="24"/>
      <c r="BS1302" s="24"/>
      <c r="BT1302" s="24"/>
      <c r="BU1302" s="24"/>
      <c r="BV1302" s="24"/>
      <c r="BW1302" s="24"/>
      <c r="BX1302" s="24"/>
      <c r="BY1302" s="24"/>
      <c r="BZ1302" s="24"/>
      <c r="CA1302" s="24"/>
      <c r="CB1302" s="24"/>
      <c r="CC1302" s="1"/>
    </row>
    <row r="1303" spans="2:81" ht="15" customHeight="1">
      <c r="B1303" s="305"/>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305"/>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305"/>
      <c r="C1305" s="24"/>
      <c r="D1305" s="24" t="s">
        <v>157</v>
      </c>
      <c r="E1305" s="24"/>
      <c r="F1305" s="24"/>
      <c r="G1305" s="24"/>
      <c r="H1305" s="24"/>
      <c r="I1305" s="24"/>
      <c r="J1305" s="24"/>
      <c r="K1305" s="24"/>
      <c r="L1305" s="24"/>
      <c r="M1305" s="24"/>
      <c r="N1305" s="24"/>
      <c r="O1305" s="24"/>
      <c r="P1305" s="24"/>
      <c r="Q1305" s="24"/>
      <c r="R1305" s="24"/>
      <c r="S1305" s="262" t="s">
        <v>931</v>
      </c>
      <c r="T1305" s="262"/>
      <c r="U1305" s="262"/>
      <c r="V1305" s="262"/>
      <c r="W1305" s="262"/>
      <c r="X1305" s="262"/>
      <c r="Y1305" s="262"/>
      <c r="Z1305" s="262"/>
      <c r="AA1305" s="262"/>
      <c r="AB1305" s="262"/>
      <c r="AC1305" s="262"/>
      <c r="AD1305" s="262"/>
      <c r="AE1305" s="262"/>
      <c r="AF1305" s="262"/>
      <c r="AG1305" s="262"/>
      <c r="AH1305" s="262"/>
      <c r="AI1305" s="262"/>
      <c r="AJ1305" s="262"/>
      <c r="AK1305" s="262"/>
      <c r="AL1305" s="262"/>
      <c r="AM1305" s="262"/>
      <c r="AN1305" s="262"/>
      <c r="AO1305" s="262"/>
      <c r="AP1305" s="262"/>
      <c r="AQ1305" s="24"/>
      <c r="AR1305" s="24" t="s">
        <v>738</v>
      </c>
      <c r="AS1305" s="24"/>
      <c r="AT1305" s="24"/>
      <c r="AU1305" s="24"/>
      <c r="AV1305" s="262"/>
      <c r="AW1305" s="262"/>
      <c r="AX1305" s="262"/>
      <c r="AY1305" s="262"/>
      <c r="AZ1305" s="262"/>
      <c r="BA1305" s="262"/>
      <c r="BB1305" s="262"/>
      <c r="BC1305" s="262"/>
      <c r="BD1305" s="262"/>
      <c r="BE1305" s="262"/>
      <c r="BF1305" s="262"/>
      <c r="BG1305" s="262"/>
      <c r="BH1305" s="262"/>
      <c r="BI1305" s="262"/>
      <c r="BJ1305" s="262"/>
      <c r="BK1305" s="262"/>
      <c r="BL1305" s="262"/>
      <c r="BM1305" s="262"/>
      <c r="BN1305" s="262"/>
      <c r="BO1305" s="262"/>
      <c r="BP1305" s="262"/>
      <c r="BQ1305" s="262"/>
      <c r="BR1305" s="24"/>
      <c r="BS1305" s="24"/>
      <c r="BT1305" s="24"/>
      <c r="BU1305" s="24"/>
      <c r="BV1305" s="24"/>
      <c r="BW1305" s="24"/>
      <c r="BX1305" s="24"/>
      <c r="BY1305" s="24"/>
      <c r="BZ1305" s="24"/>
      <c r="CA1305" s="24"/>
      <c r="CB1305" s="24"/>
      <c r="CC1305" s="1"/>
    </row>
    <row r="1306" spans="2:81" ht="15" customHeight="1">
      <c r="B1306" s="305"/>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305"/>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305"/>
      <c r="C1308" s="24"/>
      <c r="D1308" s="24" t="s">
        <v>631</v>
      </c>
      <c r="E1308" s="24"/>
      <c r="F1308" s="24"/>
      <c r="G1308" s="24"/>
      <c r="H1308" s="24"/>
      <c r="I1308" s="24"/>
      <c r="J1308" s="24"/>
      <c r="K1308" s="24"/>
      <c r="L1308" s="24"/>
      <c r="M1308" s="24"/>
      <c r="N1308" s="24"/>
      <c r="O1308" s="24"/>
      <c r="P1308" s="24"/>
      <c r="Q1308" s="24"/>
      <c r="R1308" s="24"/>
      <c r="S1308" s="314"/>
      <c r="T1308" s="314"/>
      <c r="U1308" s="314"/>
      <c r="V1308" s="314"/>
      <c r="W1308" s="314"/>
      <c r="X1308" s="314"/>
      <c r="Y1308" s="314"/>
      <c r="Z1308" s="314"/>
      <c r="AA1308" s="314"/>
      <c r="AB1308" s="314"/>
      <c r="AC1308" s="314"/>
      <c r="AD1308" s="314"/>
      <c r="AE1308" s="314"/>
      <c r="AF1308" s="314"/>
      <c r="AG1308" s="314"/>
      <c r="AH1308" s="314"/>
      <c r="AI1308" s="314"/>
      <c r="AJ1308" s="314"/>
      <c r="AK1308" s="31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305"/>
      <c r="C1309" s="50"/>
      <c r="D1309" s="50"/>
      <c r="E1309" s="50"/>
      <c r="F1309" s="50"/>
      <c r="G1309" s="309" t="s">
        <v>37</v>
      </c>
      <c r="H1309" s="309"/>
      <c r="I1309" s="33" t="s">
        <v>773</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1155</v>
      </c>
    </row>
    <row r="1310" spans="2:81" ht="15" customHeight="1">
      <c r="B1310" s="305"/>
      <c r="C1310" s="50"/>
      <c r="D1310" s="50"/>
      <c r="E1310" s="50"/>
      <c r="F1310" s="50"/>
      <c r="G1310" s="309" t="s">
        <v>37</v>
      </c>
      <c r="H1310" s="309"/>
      <c r="I1310" s="33" t="s">
        <v>774</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1154</v>
      </c>
    </row>
    <row r="1311" spans="2:81" ht="15" customHeight="1">
      <c r="B1311" s="305"/>
      <c r="C1311" s="50"/>
      <c r="D1311" s="50"/>
      <c r="E1311" s="50"/>
      <c r="F1311" s="50"/>
      <c r="G1311" s="309" t="s">
        <v>37</v>
      </c>
      <c r="H1311" s="309"/>
      <c r="I1311" s="33" t="s">
        <v>775</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1153</v>
      </c>
    </row>
    <row r="1312" spans="2:81" ht="15" customHeight="1">
      <c r="B1312" s="305"/>
      <c r="C1312" s="50"/>
      <c r="D1312" s="50"/>
      <c r="E1312" s="50"/>
      <c r="F1312" s="50"/>
      <c r="G1312" s="309" t="s">
        <v>37</v>
      </c>
      <c r="H1312" s="309"/>
      <c r="I1312" s="33" t="s">
        <v>341</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8" t="s">
        <v>1156</v>
      </c>
    </row>
    <row r="1313" spans="2:81" ht="15" customHeight="1">
      <c r="B1313" s="305"/>
      <c r="C1313" s="50"/>
      <c r="D1313" s="50"/>
      <c r="E1313" s="50"/>
      <c r="F1313" s="50"/>
      <c r="G1313" s="309" t="s">
        <v>37</v>
      </c>
      <c r="H1313" s="309"/>
      <c r="I1313" s="33" t="s">
        <v>632</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8" t="s">
        <v>1157</v>
      </c>
    </row>
    <row r="1314" spans="2:81" ht="15" customHeight="1">
      <c r="B1314" s="305"/>
      <c r="C1314" s="50"/>
      <c r="D1314" s="50"/>
      <c r="E1314" s="50"/>
      <c r="F1314" s="50"/>
      <c r="G1314" s="309" t="s">
        <v>37</v>
      </c>
      <c r="H1314" s="309"/>
      <c r="I1314" s="33" t="s">
        <v>633</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8" t="s">
        <v>1158</v>
      </c>
    </row>
    <row r="1315" spans="2:81" ht="15" customHeight="1">
      <c r="B1315" s="305"/>
      <c r="C1315" s="50"/>
      <c r="D1315" s="50"/>
      <c r="E1315" s="50"/>
      <c r="F1315" s="50"/>
      <c r="G1315" s="309" t="s">
        <v>37</v>
      </c>
      <c r="H1315" s="309"/>
      <c r="I1315" s="33" t="s">
        <v>340</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8"/>
    </row>
    <row r="1316" spans="2:81" ht="15" customHeight="1">
      <c r="B1316" s="305"/>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305"/>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305"/>
      <c r="C1318" s="24"/>
      <c r="D1318" s="24" t="s">
        <v>634</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305"/>
      <c r="C1319" s="50"/>
      <c r="D1319" s="50"/>
      <c r="E1319" s="50"/>
      <c r="F1319" s="50"/>
      <c r="G1319" s="309" t="s">
        <v>37</v>
      </c>
      <c r="H1319" s="309"/>
      <c r="I1319" s="33" t="s">
        <v>635</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8" t="s">
        <v>1160</v>
      </c>
    </row>
    <row r="1320" spans="2:81" ht="15" customHeight="1">
      <c r="B1320" s="305"/>
      <c r="C1320" s="50"/>
      <c r="D1320" s="50"/>
      <c r="E1320" s="50"/>
      <c r="F1320" s="50"/>
      <c r="G1320" s="309" t="s">
        <v>37</v>
      </c>
      <c r="H1320" s="309"/>
      <c r="I1320" s="33" t="s">
        <v>636</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8" t="s">
        <v>1159</v>
      </c>
    </row>
    <row r="1321" spans="2:81" ht="15" customHeight="1">
      <c r="B1321" s="305"/>
      <c r="C1321" s="50"/>
      <c r="D1321" s="50"/>
      <c r="E1321" s="50"/>
      <c r="F1321" s="50"/>
      <c r="G1321" s="309" t="s">
        <v>37</v>
      </c>
      <c r="H1321" s="309"/>
      <c r="I1321" s="33" t="s">
        <v>776</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8" t="s">
        <v>1161</v>
      </c>
    </row>
    <row r="1322" spans="2:81" ht="15" customHeight="1">
      <c r="B1322" s="305"/>
      <c r="C1322" s="50"/>
      <c r="D1322" s="50"/>
      <c r="E1322" s="50"/>
      <c r="F1322" s="50"/>
      <c r="G1322" s="309" t="s">
        <v>37</v>
      </c>
      <c r="H1322" s="309"/>
      <c r="I1322" s="33" t="s">
        <v>637</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8" t="s">
        <v>1162</v>
      </c>
    </row>
    <row r="1323" spans="2:81" ht="15" customHeight="1">
      <c r="B1323" s="305"/>
      <c r="C1323" s="50"/>
      <c r="D1323" s="50"/>
      <c r="E1323" s="50"/>
      <c r="F1323" s="50"/>
      <c r="G1323" s="309" t="s">
        <v>37</v>
      </c>
      <c r="H1323" s="309"/>
      <c r="I1323" s="33" t="s">
        <v>340</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1164</v>
      </c>
    </row>
    <row r="1324" spans="2:81" ht="15" customHeight="1">
      <c r="B1324" s="305"/>
      <c r="C1324" s="50"/>
      <c r="D1324" s="50"/>
      <c r="E1324" s="50"/>
      <c r="F1324" s="50"/>
      <c r="G1324" s="309" t="s">
        <v>37</v>
      </c>
      <c r="H1324" s="309"/>
      <c r="I1324" s="33" t="s">
        <v>638</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1163</v>
      </c>
    </row>
    <row r="1325" spans="2:81" ht="15" customHeight="1">
      <c r="B1325" s="305"/>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305"/>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305"/>
      <c r="C1327" s="24"/>
      <c r="D1327" s="24" t="s">
        <v>639</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305"/>
      <c r="C1328" s="50"/>
      <c r="D1328" s="50"/>
      <c r="E1328" s="50"/>
      <c r="F1328" s="50"/>
      <c r="G1328" s="309" t="s">
        <v>37</v>
      </c>
      <c r="H1328" s="309"/>
      <c r="I1328" s="33" t="s">
        <v>342</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8"/>
    </row>
    <row r="1329" spans="2:81" ht="15" customHeight="1">
      <c r="B1329" s="305"/>
      <c r="C1329" s="50"/>
      <c r="D1329" s="50"/>
      <c r="E1329" s="50"/>
      <c r="F1329" s="50"/>
      <c r="G1329" s="309" t="s">
        <v>37</v>
      </c>
      <c r="H1329" s="309"/>
      <c r="I1329" s="33" t="s">
        <v>343</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8"/>
    </row>
    <row r="1330" spans="2:81" ht="15" customHeight="1">
      <c r="B1330" s="305"/>
      <c r="C1330" s="50"/>
      <c r="D1330" s="50"/>
      <c r="E1330" s="50"/>
      <c r="F1330" s="50"/>
      <c r="G1330" s="309" t="s">
        <v>37</v>
      </c>
      <c r="H1330" s="309"/>
      <c r="I1330" s="33" t="s">
        <v>344</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8"/>
    </row>
    <row r="1331" spans="2:81" ht="15" customHeight="1">
      <c r="B1331" s="305"/>
      <c r="C1331" s="50"/>
      <c r="D1331" s="50"/>
      <c r="E1331" s="50"/>
      <c r="F1331" s="50"/>
      <c r="G1331" s="309" t="s">
        <v>37</v>
      </c>
      <c r="H1331" s="309"/>
      <c r="I1331" s="33" t="s">
        <v>640</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8"/>
    </row>
    <row r="1332" spans="2:81" ht="15" customHeight="1">
      <c r="B1332" s="305"/>
      <c r="C1332" s="50"/>
      <c r="D1332" s="50"/>
      <c r="E1332" s="50"/>
      <c r="F1332" s="50"/>
      <c r="G1332" s="309" t="s">
        <v>37</v>
      </c>
      <c r="H1332" s="309"/>
      <c r="I1332" s="33" t="s">
        <v>641</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8"/>
    </row>
    <row r="1333" spans="2:81" ht="15" customHeight="1">
      <c r="B1333" s="305"/>
      <c r="C1333" s="50"/>
      <c r="D1333" s="50"/>
      <c r="E1333" s="50"/>
      <c r="F1333" s="50"/>
      <c r="G1333" s="309" t="s">
        <v>37</v>
      </c>
      <c r="H1333" s="309"/>
      <c r="I1333" s="33" t="s">
        <v>642</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8" t="s">
        <v>1020</v>
      </c>
    </row>
    <row r="1334" spans="2:81" ht="15" customHeight="1">
      <c r="B1334" s="305"/>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8"/>
    </row>
    <row r="1335" spans="2:81" ht="15" customHeight="1">
      <c r="B1335" s="305"/>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305"/>
      <c r="C1336" s="24"/>
      <c r="D1336" s="24" t="s">
        <v>643</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1143</v>
      </c>
    </row>
    <row r="1337" spans="2:81" ht="15" customHeight="1">
      <c r="B1337" s="199"/>
      <c r="C1337" s="24"/>
      <c r="D1337" s="24"/>
      <c r="E1337" s="24"/>
      <c r="F1337" s="24" t="s">
        <v>158</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13"/>
      <c r="AC1337" s="313"/>
      <c r="AD1337" s="313"/>
      <c r="AE1337" s="313"/>
      <c r="AF1337" s="313"/>
      <c r="AG1337" s="313"/>
      <c r="AH1337" s="313"/>
      <c r="AI1337" s="313"/>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9"/>
      <c r="C1338" s="24"/>
      <c r="D1338" s="24"/>
      <c r="E1338" s="24"/>
      <c r="F1338" s="24" t="s">
        <v>159</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13"/>
      <c r="AC1338" s="313"/>
      <c r="AD1338" s="313"/>
      <c r="AE1338" s="313"/>
      <c r="AF1338" s="313"/>
      <c r="AG1338" s="313"/>
      <c r="AH1338" s="313"/>
      <c r="AI1338" s="313"/>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5" t="s">
        <v>1018</v>
      </c>
      <c r="C1339" s="24"/>
      <c r="D1339" s="24"/>
      <c r="E1339" s="24"/>
      <c r="F1339" s="24" t="s">
        <v>160</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13"/>
      <c r="AC1339" s="313"/>
      <c r="AD1339" s="313"/>
      <c r="AE1339" s="313"/>
      <c r="AF1339" s="313"/>
      <c r="AG1339" s="313"/>
      <c r="AH1339" s="313"/>
      <c r="AI1339" s="313"/>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4" t="s">
        <v>1018</v>
      </c>
    </row>
    <row r="1340" spans="2:81" ht="15" customHeight="1" thickBot="1">
      <c r="B1340" s="196" t="s">
        <v>1015</v>
      </c>
      <c r="C1340" s="24"/>
      <c r="D1340" s="24"/>
      <c r="E1340" s="24"/>
      <c r="F1340" s="24" t="s">
        <v>161</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13"/>
      <c r="AC1340" s="313"/>
      <c r="AD1340" s="313"/>
      <c r="AE1340" s="313"/>
      <c r="AF1340" s="313"/>
      <c r="AG1340" s="313"/>
      <c r="AH1340" s="313"/>
      <c r="AI1340" s="313"/>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6" t="s">
        <v>1015</v>
      </c>
    </row>
    <row r="1341" spans="2:81" ht="15" customHeight="1">
      <c r="B1341" s="197" t="s">
        <v>1016</v>
      </c>
      <c r="C1341" s="76"/>
      <c r="D1341" s="76" t="s">
        <v>644</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7" t="s">
        <v>1016</v>
      </c>
    </row>
    <row r="1342" spans="2:81" ht="15" customHeight="1">
      <c r="B1342" s="305" t="s">
        <v>1215</v>
      </c>
      <c r="C1342" s="24"/>
      <c r="D1342" s="24"/>
      <c r="E1342" s="24"/>
      <c r="F1342" s="24" t="s">
        <v>133</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73"/>
      <c r="AC1342" s="273"/>
      <c r="AD1342" s="273"/>
      <c r="AE1342" s="273"/>
      <c r="AF1342" s="273"/>
      <c r="AG1342" s="273"/>
      <c r="AH1342" s="273"/>
      <c r="AI1342" s="273"/>
      <c r="AJ1342" s="273"/>
      <c r="AK1342" s="273"/>
      <c r="AL1342" s="273"/>
      <c r="AM1342" s="273"/>
      <c r="AN1342" s="273"/>
      <c r="AO1342" s="273"/>
      <c r="AP1342" s="273"/>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5"/>
    </row>
    <row r="1343" spans="2:81" ht="15" customHeight="1">
      <c r="B1343" s="305"/>
      <c r="C1343" s="24"/>
      <c r="D1343" s="24"/>
      <c r="E1343" s="24"/>
      <c r="F1343" s="24" t="s">
        <v>162</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73"/>
      <c r="AC1343" s="273"/>
      <c r="AD1343" s="273"/>
      <c r="AE1343" s="273"/>
      <c r="AF1343" s="273"/>
      <c r="AG1343" s="273"/>
      <c r="AH1343" s="273"/>
      <c r="AI1343" s="273"/>
      <c r="AJ1343" s="273"/>
      <c r="AK1343" s="273"/>
      <c r="AL1343" s="273"/>
      <c r="AM1343" s="273"/>
      <c r="AN1343" s="273"/>
      <c r="AO1343" s="273"/>
      <c r="AP1343" s="273"/>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1017</v>
      </c>
    </row>
    <row r="1344" spans="2:81" ht="15" customHeight="1">
      <c r="B1344" s="305"/>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305"/>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305"/>
      <c r="C1346" s="24"/>
      <c r="D1346" s="24" t="s">
        <v>645</v>
      </c>
      <c r="E1346" s="24"/>
      <c r="F1346" s="24"/>
      <c r="G1346" s="24"/>
      <c r="H1346" s="24"/>
      <c r="I1346" s="24"/>
      <c r="J1346" s="24"/>
      <c r="K1346" s="24"/>
      <c r="L1346" s="24"/>
      <c r="M1346" s="24"/>
      <c r="N1346" s="24"/>
      <c r="O1346" s="24"/>
      <c r="P1346" s="24"/>
      <c r="Q1346" s="24"/>
      <c r="R1346" s="24"/>
      <c r="S1346" s="24"/>
      <c r="T1346" s="24"/>
      <c r="U1346" s="24"/>
      <c r="V1346" s="311"/>
      <c r="W1346" s="311"/>
      <c r="X1346" s="311"/>
      <c r="Y1346" s="311"/>
      <c r="Z1346" s="311"/>
      <c r="AA1346" s="311"/>
      <c r="AB1346" s="311"/>
      <c r="AC1346" s="311"/>
      <c r="AD1346" s="311"/>
      <c r="AE1346" s="311"/>
      <c r="AF1346" s="311"/>
      <c r="AG1346" s="311"/>
      <c r="AH1346" s="311"/>
      <c r="AI1346" s="311"/>
      <c r="AJ1346" s="311"/>
      <c r="AK1346" s="311"/>
      <c r="AL1346" s="311"/>
      <c r="AM1346" s="311"/>
      <c r="AN1346" s="311"/>
      <c r="AO1346" s="311"/>
      <c r="AP1346" s="311"/>
      <c r="AQ1346" s="311"/>
      <c r="AR1346" s="311"/>
      <c r="AS1346" s="311"/>
      <c r="AT1346" s="311"/>
      <c r="AU1346" s="311"/>
      <c r="AV1346" s="311"/>
      <c r="AW1346" s="311"/>
      <c r="AX1346" s="311"/>
      <c r="AY1346" s="311"/>
      <c r="AZ1346" s="311"/>
      <c r="BA1346" s="311"/>
      <c r="BB1346" s="311"/>
      <c r="BC1346" s="311"/>
      <c r="BD1346" s="311"/>
      <c r="BE1346" s="311"/>
      <c r="BF1346" s="311"/>
      <c r="BG1346" s="311"/>
      <c r="BH1346" s="311"/>
      <c r="BI1346" s="311"/>
      <c r="BJ1346" s="311"/>
      <c r="BK1346" s="311"/>
      <c r="BL1346" s="311"/>
      <c r="BM1346" s="311"/>
      <c r="BN1346" s="311"/>
      <c r="BO1346" s="311"/>
      <c r="BP1346" s="311"/>
      <c r="BQ1346" s="311"/>
      <c r="BR1346" s="311"/>
      <c r="BS1346" s="311"/>
      <c r="BT1346" s="311"/>
      <c r="BU1346" s="311"/>
      <c r="BV1346" s="311"/>
      <c r="BW1346" s="311"/>
      <c r="BX1346" s="311"/>
      <c r="BY1346" s="311"/>
      <c r="BZ1346" s="311"/>
      <c r="CA1346" s="311"/>
      <c r="CB1346" s="311"/>
      <c r="CC1346" s="1" t="s">
        <v>851</v>
      </c>
    </row>
    <row r="1347" spans="2:81" ht="15" customHeight="1">
      <c r="B1347" s="305"/>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305"/>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305"/>
      <c r="C1349" s="24"/>
      <c r="D1349" s="43" t="s">
        <v>646</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305"/>
      <c r="C1350" s="24"/>
      <c r="D1350" s="43"/>
      <c r="E1350" s="43"/>
      <c r="F1350" s="43" t="s">
        <v>163</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305"/>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309" t="s">
        <v>37</v>
      </c>
      <c r="BF1351" s="309"/>
      <c r="BG1351" s="43"/>
      <c r="BH1351" s="43" t="s">
        <v>139</v>
      </c>
      <c r="BI1351" s="43"/>
      <c r="BJ1351" s="43"/>
      <c r="BK1351" s="43"/>
      <c r="BL1351" s="43"/>
      <c r="BM1351" s="309" t="s">
        <v>37</v>
      </c>
      <c r="BN1351" s="309"/>
      <c r="BO1351" s="43"/>
      <c r="BP1351" s="43" t="s">
        <v>140</v>
      </c>
      <c r="BQ1351" s="43"/>
      <c r="BR1351" s="43"/>
      <c r="BS1351" s="43"/>
      <c r="BT1351" s="43"/>
      <c r="BU1351" s="44"/>
      <c r="BV1351" s="44"/>
      <c r="BW1351" s="44"/>
      <c r="BX1351" s="44"/>
      <c r="BY1351" s="44"/>
      <c r="BZ1351" s="44"/>
      <c r="CA1351" s="44"/>
      <c r="CB1351" s="44"/>
      <c r="CC1351" s="1" t="s">
        <v>817</v>
      </c>
    </row>
    <row r="1352" spans="2:81" ht="15" customHeight="1">
      <c r="B1352" s="305"/>
      <c r="C1352" s="24"/>
      <c r="D1352" s="43"/>
      <c r="E1352" s="43"/>
      <c r="F1352" s="43" t="s">
        <v>783</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305"/>
      <c r="C1353" s="24"/>
      <c r="D1353" s="43"/>
      <c r="E1353" s="43"/>
      <c r="F1353" s="43"/>
      <c r="G1353" s="43"/>
      <c r="H1353" s="43"/>
      <c r="I1353" s="309" t="s">
        <v>37</v>
      </c>
      <c r="J1353" s="309"/>
      <c r="K1353" s="43" t="s">
        <v>787</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817</v>
      </c>
    </row>
    <row r="1354" spans="2:81" ht="15" customHeight="1">
      <c r="B1354" s="305"/>
      <c r="C1354" s="24"/>
      <c r="D1354" s="43"/>
      <c r="E1354" s="43"/>
      <c r="F1354" s="43"/>
      <c r="G1354" s="43"/>
      <c r="H1354" s="43"/>
      <c r="I1354" s="113"/>
      <c r="J1354" s="113"/>
      <c r="K1354" s="43"/>
      <c r="L1354" s="43"/>
      <c r="M1354" s="43"/>
      <c r="N1354" s="43"/>
      <c r="O1354" s="43"/>
      <c r="P1354" s="43"/>
      <c r="Q1354" s="43"/>
      <c r="R1354" s="43"/>
      <c r="S1354" s="43"/>
      <c r="T1354" s="43"/>
      <c r="U1354" s="43"/>
      <c r="V1354" s="43"/>
      <c r="W1354" s="43"/>
      <c r="X1354" s="43"/>
      <c r="Y1354" s="43"/>
      <c r="Z1354" s="43"/>
      <c r="AA1354" s="43"/>
      <c r="AB1354" s="43"/>
      <c r="AC1354" s="43"/>
      <c r="AD1354" s="43"/>
      <c r="AE1354" s="43"/>
      <c r="AF1354" s="43"/>
      <c r="AG1354" s="43"/>
      <c r="AH1354" s="43"/>
      <c r="AI1354" s="43"/>
      <c r="AJ1354" s="43"/>
      <c r="AK1354" s="43"/>
      <c r="AL1354" s="43"/>
      <c r="AM1354" s="43"/>
      <c r="AN1354" s="43"/>
      <c r="AO1354" s="43"/>
      <c r="AP1354" s="43"/>
      <c r="AQ1354" s="43"/>
      <c r="AR1354" s="43"/>
      <c r="AS1354" s="44"/>
      <c r="AT1354" s="44"/>
      <c r="AU1354" s="44"/>
      <c r="AV1354" s="44"/>
      <c r="AW1354" s="44"/>
      <c r="AX1354" s="44"/>
      <c r="AY1354" s="44"/>
      <c r="AZ1354" s="44"/>
      <c r="BA1354" s="44"/>
      <c r="BB1354" s="44"/>
      <c r="BC1354" s="44"/>
      <c r="BD1354" s="44"/>
      <c r="BE1354" s="27"/>
      <c r="BF1354" s="27"/>
      <c r="BG1354" s="27"/>
      <c r="BH1354" s="27"/>
      <c r="BI1354" s="27"/>
      <c r="BJ1354" s="27"/>
      <c r="BK1354" s="27"/>
      <c r="BL1354" s="27"/>
      <c r="BM1354" s="27"/>
      <c r="BN1354" s="27"/>
      <c r="BO1354" s="43"/>
      <c r="BP1354" s="43"/>
      <c r="BQ1354" s="43"/>
      <c r="BR1354" s="43"/>
      <c r="BS1354" s="43"/>
      <c r="BT1354" s="43"/>
      <c r="BU1354" s="44"/>
      <c r="BV1354" s="44"/>
      <c r="BW1354" s="44"/>
      <c r="BX1354" s="44"/>
      <c r="BY1354" s="44"/>
      <c r="BZ1354" s="44"/>
      <c r="CA1354" s="44"/>
      <c r="CB1354" s="44"/>
      <c r="CC1354" s="1"/>
    </row>
    <row r="1355" spans="2:81" ht="15" customHeight="1">
      <c r="B1355" s="305"/>
      <c r="C1355" s="24"/>
      <c r="D1355" s="43"/>
      <c r="E1355" s="43"/>
      <c r="F1355" s="43"/>
      <c r="G1355" s="43"/>
      <c r="H1355" s="43"/>
      <c r="I1355" s="309" t="s">
        <v>37</v>
      </c>
      <c r="J1355" s="309"/>
      <c r="K1355" s="43" t="s">
        <v>788</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818</v>
      </c>
    </row>
    <row r="1356" spans="2:81" ht="15" customHeight="1">
      <c r="B1356" s="305"/>
      <c r="C1356" s="24"/>
      <c r="D1356" s="43"/>
      <c r="E1356" s="43"/>
      <c r="F1356" s="43"/>
      <c r="G1356" s="43"/>
      <c r="H1356" s="43"/>
      <c r="I1356" s="43"/>
      <c r="J1356" s="43"/>
      <c r="K1356" s="43" t="s">
        <v>784</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305"/>
      <c r="C1357" s="24"/>
      <c r="D1357" s="43"/>
      <c r="E1357" s="43"/>
      <c r="F1357" s="43"/>
      <c r="G1357" s="43"/>
      <c r="H1357" s="43"/>
      <c r="I1357" s="43"/>
      <c r="J1357" s="43"/>
      <c r="K1357" s="43" t="s">
        <v>785</v>
      </c>
      <c r="L1357" s="43"/>
      <c r="M1357" s="43"/>
      <c r="N1357" s="43"/>
      <c r="O1357" s="43"/>
      <c r="P1357" s="43"/>
      <c r="Q1357" s="43"/>
      <c r="R1357" s="309"/>
      <c r="S1357" s="309"/>
      <c r="T1357" s="309"/>
      <c r="U1357" s="309"/>
      <c r="V1357" s="309"/>
      <c r="W1357" s="309"/>
      <c r="X1357" s="309"/>
      <c r="Y1357" s="309"/>
      <c r="Z1357" s="309"/>
      <c r="AA1357" s="309"/>
      <c r="AB1357" s="309"/>
      <c r="AC1357" s="309"/>
      <c r="AD1357" s="309"/>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819</v>
      </c>
    </row>
    <row r="1358" spans="2:81" ht="15" customHeight="1">
      <c r="B1358" s="305"/>
      <c r="C1358" s="24"/>
      <c r="D1358" s="43"/>
      <c r="E1358" s="43"/>
      <c r="F1358" s="43"/>
      <c r="G1358" s="43"/>
      <c r="H1358" s="43"/>
      <c r="I1358" s="43"/>
      <c r="J1358" s="43"/>
      <c r="K1358" s="43" t="s">
        <v>786</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12"/>
      <c r="AI1358" s="312"/>
      <c r="AJ1358" s="312"/>
      <c r="AK1358" s="312"/>
      <c r="AL1358" s="312"/>
      <c r="AM1358" s="312"/>
      <c r="AN1358" s="312"/>
      <c r="AO1358" s="312"/>
      <c r="AP1358" s="312"/>
      <c r="AQ1358" s="312"/>
      <c r="AR1358" s="312"/>
      <c r="AS1358" s="44"/>
      <c r="AT1358" s="44" t="s">
        <v>22</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305"/>
      <c r="C1359" s="24"/>
      <c r="D1359" s="43"/>
      <c r="E1359" s="43"/>
      <c r="F1359" s="43"/>
      <c r="G1359" s="43"/>
      <c r="H1359" s="43"/>
      <c r="I1359" s="43"/>
      <c r="J1359" s="43"/>
      <c r="K1359" s="43"/>
      <c r="L1359" s="43"/>
      <c r="M1359" s="43"/>
      <c r="N1359" s="43"/>
      <c r="O1359" s="43"/>
      <c r="P1359" s="43"/>
      <c r="Q1359" s="43"/>
      <c r="R1359" s="43"/>
      <c r="S1359" s="43"/>
      <c r="T1359" s="43"/>
      <c r="U1359" s="43"/>
      <c r="V1359" s="43"/>
      <c r="W1359" s="43"/>
      <c r="X1359" s="43"/>
      <c r="Y1359" s="43"/>
      <c r="Z1359" s="43"/>
      <c r="AA1359" s="43"/>
      <c r="AB1359" s="43"/>
      <c r="AC1359" s="43"/>
      <c r="AD1359" s="43"/>
      <c r="AE1359" s="43"/>
      <c r="AF1359" s="43"/>
      <c r="AG1359" s="43"/>
      <c r="AH1359" s="112"/>
      <c r="AI1359" s="112"/>
      <c r="AJ1359" s="112"/>
      <c r="AK1359" s="112"/>
      <c r="AL1359" s="112"/>
      <c r="AM1359" s="112"/>
      <c r="AN1359" s="112"/>
      <c r="AO1359" s="112"/>
      <c r="AP1359" s="112"/>
      <c r="AQ1359" s="112"/>
      <c r="AR1359" s="112"/>
      <c r="AS1359" s="44"/>
      <c r="AT1359" s="44"/>
      <c r="AU1359" s="44"/>
      <c r="AV1359" s="44"/>
      <c r="AW1359" s="44"/>
      <c r="AX1359" s="44"/>
      <c r="AY1359" s="44"/>
      <c r="AZ1359" s="44"/>
      <c r="BA1359" s="44"/>
      <c r="BB1359" s="44"/>
      <c r="BC1359" s="44"/>
      <c r="BD1359" s="44"/>
      <c r="BE1359" s="27"/>
      <c r="BF1359" s="27"/>
      <c r="BG1359" s="27"/>
      <c r="BH1359" s="27"/>
      <c r="BI1359" s="27"/>
      <c r="BJ1359" s="27"/>
      <c r="BK1359" s="27"/>
      <c r="BL1359" s="27"/>
      <c r="BM1359" s="27"/>
      <c r="BN1359" s="27"/>
      <c r="BO1359" s="43"/>
      <c r="BP1359" s="43"/>
      <c r="BQ1359" s="43"/>
      <c r="BR1359" s="43"/>
      <c r="BS1359" s="43"/>
      <c r="BT1359" s="43"/>
      <c r="BU1359" s="44"/>
      <c r="BV1359" s="44"/>
      <c r="BW1359" s="44"/>
      <c r="BX1359" s="44"/>
      <c r="BY1359" s="44"/>
      <c r="BZ1359" s="44"/>
      <c r="CA1359" s="44"/>
      <c r="CB1359" s="44"/>
      <c r="CC1359" s="7" t="s">
        <v>869</v>
      </c>
    </row>
    <row r="1360" spans="2:81" ht="15" customHeight="1">
      <c r="B1360" s="305"/>
      <c r="C1360" s="24"/>
      <c r="D1360" s="43"/>
      <c r="E1360" s="43"/>
      <c r="F1360" s="43" t="s">
        <v>789</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309" t="s">
        <v>37</v>
      </c>
      <c r="BF1360" s="309"/>
      <c r="BG1360" s="43"/>
      <c r="BH1360" s="43" t="s">
        <v>139</v>
      </c>
      <c r="BI1360" s="43"/>
      <c r="BJ1360" s="43"/>
      <c r="BK1360" s="43"/>
      <c r="BL1360" s="43"/>
      <c r="BM1360" s="309" t="s">
        <v>37</v>
      </c>
      <c r="BN1360" s="309"/>
      <c r="BO1360" s="43"/>
      <c r="BP1360" s="43" t="s">
        <v>140</v>
      </c>
      <c r="BQ1360" s="43"/>
      <c r="BR1360" s="43"/>
      <c r="BS1360" s="43"/>
      <c r="BT1360" s="43"/>
      <c r="BU1360" s="44"/>
      <c r="BV1360" s="44"/>
      <c r="BW1360" s="44"/>
      <c r="BX1360" s="44"/>
      <c r="BY1360" s="44"/>
      <c r="BZ1360" s="44"/>
      <c r="CA1360" s="44"/>
      <c r="CB1360" s="44"/>
      <c r="CC1360" s="7" t="s">
        <v>820</v>
      </c>
    </row>
    <row r="1361" spans="2:81" ht="15" customHeight="1">
      <c r="B1361" s="305"/>
      <c r="C1361" s="24"/>
      <c r="D1361" s="43"/>
      <c r="E1361" s="43"/>
      <c r="F1361" s="43" t="s">
        <v>790</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56</v>
      </c>
      <c r="AY1361" s="43"/>
      <c r="AZ1361" s="312"/>
      <c r="BA1361" s="312"/>
      <c r="BB1361" s="312"/>
      <c r="BC1361" s="312"/>
      <c r="BD1361" s="312"/>
      <c r="BE1361" s="312"/>
      <c r="BF1361" s="312"/>
      <c r="BG1361" s="312"/>
      <c r="BH1361" s="312"/>
      <c r="BI1361" s="312"/>
      <c r="BJ1361" s="312"/>
      <c r="BK1361" s="43" t="s">
        <v>22</v>
      </c>
      <c r="BL1361" s="44"/>
      <c r="BM1361" s="44"/>
      <c r="BN1361" s="44"/>
      <c r="BO1361" s="44"/>
      <c r="BP1361" s="44"/>
      <c r="BQ1361" s="44"/>
      <c r="BR1361" s="44"/>
      <c r="BS1361" s="44"/>
      <c r="BT1361" s="44"/>
      <c r="BU1361" s="44"/>
      <c r="BV1361" s="44"/>
      <c r="BW1361" s="44"/>
      <c r="BX1361" s="44"/>
      <c r="BY1361" s="44"/>
      <c r="BZ1361" s="44"/>
      <c r="CA1361" s="44"/>
      <c r="CB1361" s="44"/>
      <c r="CC1361" s="1" t="s">
        <v>868</v>
      </c>
    </row>
    <row r="1362" spans="2:81" ht="15" customHeight="1">
      <c r="B1362" s="305"/>
      <c r="C1362" s="24"/>
      <c r="D1362" s="43"/>
      <c r="E1362" s="43"/>
      <c r="F1362" s="43" t="s">
        <v>791</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56</v>
      </c>
      <c r="AL1362" s="43"/>
      <c r="AM1362" s="312"/>
      <c r="AN1362" s="312"/>
      <c r="AO1362" s="312"/>
      <c r="AP1362" s="312"/>
      <c r="AQ1362" s="312"/>
      <c r="AR1362" s="312"/>
      <c r="AS1362" s="312"/>
      <c r="AT1362" s="312"/>
      <c r="AU1362" s="312"/>
      <c r="AV1362" s="312"/>
      <c r="AW1362" s="312"/>
      <c r="AX1362" s="43" t="s">
        <v>22</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865</v>
      </c>
    </row>
    <row r="1363" spans="2:81" ht="15" customHeight="1">
      <c r="B1363" s="305"/>
      <c r="C1363" s="24"/>
      <c r="D1363" s="43"/>
      <c r="E1363" s="43"/>
      <c r="F1363" s="43" t="s">
        <v>792</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309" t="s">
        <v>37</v>
      </c>
      <c r="AE1363" s="309"/>
      <c r="AF1363" s="43"/>
      <c r="AG1363" s="43" t="s">
        <v>164</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31"/>
    </row>
    <row r="1364" spans="2:81" ht="15" customHeight="1">
      <c r="B1364" s="305"/>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309" t="s">
        <v>37</v>
      </c>
      <c r="AE1364" s="309"/>
      <c r="AF1364" s="43"/>
      <c r="AG1364" s="43" t="s">
        <v>165</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873</v>
      </c>
    </row>
    <row r="1365" spans="2:81" ht="15" customHeight="1">
      <c r="B1365" s="305"/>
      <c r="C1365" s="24"/>
      <c r="D1365" s="43"/>
      <c r="E1365" s="43"/>
      <c r="F1365" s="43" t="s">
        <v>793</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10"/>
      <c r="AE1365" s="310"/>
      <c r="AF1365" s="310"/>
      <c r="AG1365" s="310"/>
      <c r="AH1365" s="310"/>
      <c r="AI1365" s="310"/>
      <c r="AJ1365" s="310"/>
      <c r="AK1365" s="310"/>
      <c r="AL1365" s="310"/>
      <c r="AM1365" s="310"/>
      <c r="AN1365" s="310"/>
      <c r="AO1365" s="310"/>
      <c r="AP1365" s="310"/>
      <c r="AQ1365" s="310"/>
      <c r="AR1365" s="310"/>
      <c r="AS1365" s="310"/>
      <c r="AT1365" s="310"/>
      <c r="AU1365" s="310"/>
      <c r="AV1365" s="310"/>
      <c r="AW1365" s="310"/>
      <c r="AX1365" s="310"/>
      <c r="AY1365" s="310"/>
      <c r="AZ1365" s="310"/>
      <c r="BA1365" s="310"/>
      <c r="BB1365" s="310"/>
      <c r="BC1365" s="310"/>
      <c r="BD1365" s="310"/>
      <c r="BE1365" s="310"/>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867</v>
      </c>
    </row>
    <row r="1366" spans="2:81" ht="15" customHeight="1">
      <c r="B1366" s="305"/>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305"/>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305"/>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305"/>
      <c r="C1369" s="24"/>
      <c r="D1369" s="24" t="s">
        <v>647</v>
      </c>
      <c r="E1369" s="24"/>
      <c r="F1369" s="24"/>
      <c r="G1369" s="24"/>
      <c r="H1369" s="24"/>
      <c r="I1369" s="24"/>
      <c r="J1369" s="24"/>
      <c r="K1369" s="24"/>
      <c r="L1369" s="24"/>
      <c r="M1369" s="24"/>
      <c r="N1369" s="24"/>
      <c r="O1369" s="24"/>
      <c r="P1369" s="24"/>
      <c r="Q1369" s="24"/>
      <c r="R1369" s="24"/>
      <c r="S1369" s="24"/>
      <c r="T1369" s="24"/>
      <c r="U1369" s="24"/>
      <c r="V1369" s="24"/>
      <c r="W1369" s="24"/>
      <c r="X1369" s="24" t="s">
        <v>122</v>
      </c>
      <c r="Y1369" s="24"/>
      <c r="Z1369" s="24"/>
      <c r="AA1369" s="24"/>
      <c r="AB1369" s="24"/>
      <c r="AC1369" s="24"/>
      <c r="AD1369" s="24"/>
      <c r="AE1369" s="24"/>
      <c r="AF1369" s="24"/>
      <c r="AG1369" s="24"/>
      <c r="AH1369" s="24"/>
      <c r="AI1369" s="24"/>
      <c r="AJ1369" s="24"/>
      <c r="AK1369" s="24"/>
      <c r="AL1369" s="24"/>
      <c r="AM1369" s="24"/>
      <c r="AN1369" s="24" t="s">
        <v>123</v>
      </c>
      <c r="AO1369" s="24"/>
      <c r="AP1369" s="24"/>
      <c r="AQ1369" s="24"/>
      <c r="AR1369" s="24"/>
      <c r="AS1369" s="24"/>
      <c r="AT1369" s="24"/>
      <c r="AU1369" s="24"/>
      <c r="AV1369" s="24"/>
      <c r="AW1369" s="24"/>
      <c r="AX1369" s="24"/>
      <c r="AY1369" s="24"/>
      <c r="AZ1369" s="24"/>
      <c r="BA1369" s="24"/>
      <c r="BB1369" s="24"/>
      <c r="BC1369" s="24"/>
      <c r="BD1369" s="24"/>
      <c r="BE1369" s="24" t="s">
        <v>124</v>
      </c>
      <c r="BF1369" s="24"/>
      <c r="BG1369" s="24"/>
      <c r="BH1369" s="24"/>
      <c r="BI1369" s="24"/>
      <c r="BJ1369" s="24"/>
      <c r="BK1369" s="24"/>
      <c r="BL1369" s="24"/>
      <c r="BM1369" s="24"/>
      <c r="BN1369" s="24"/>
      <c r="BO1369" s="24"/>
      <c r="BP1369" s="24"/>
      <c r="BQ1369" s="24"/>
      <c r="BR1369" s="24"/>
      <c r="BS1369" s="24"/>
      <c r="BT1369" s="24"/>
      <c r="BU1369" s="24"/>
      <c r="BV1369" s="24"/>
      <c r="BW1369" s="24" t="s">
        <v>60</v>
      </c>
      <c r="BX1369" s="24"/>
      <c r="BY1369" s="24"/>
      <c r="BZ1369" s="24"/>
      <c r="CA1369" s="24"/>
      <c r="CB1369" s="24"/>
      <c r="CC1369" s="1"/>
    </row>
    <row r="1370" spans="2:81" ht="15" customHeight="1">
      <c r="B1370" s="305"/>
      <c r="C1370" s="24"/>
      <c r="D1370" s="24"/>
      <c r="E1370" s="24"/>
      <c r="F1370" s="260" t="s">
        <v>166</v>
      </c>
      <c r="G1370" s="260"/>
      <c r="H1370" s="260"/>
      <c r="I1370" s="260"/>
      <c r="J1370" s="260"/>
      <c r="K1370" s="260"/>
      <c r="L1370" s="260"/>
      <c r="M1370" s="260"/>
      <c r="N1370" s="24" t="s">
        <v>19</v>
      </c>
      <c r="O1370" s="24"/>
      <c r="P1370" s="306"/>
      <c r="Q1370" s="306"/>
      <c r="R1370" s="306"/>
      <c r="S1370" s="306"/>
      <c r="T1370" s="259" t="s">
        <v>167</v>
      </c>
      <c r="U1370" s="259"/>
      <c r="V1370" s="259"/>
      <c r="W1370" s="24"/>
      <c r="X1370" s="24" t="s">
        <v>19</v>
      </c>
      <c r="Y1370" s="307"/>
      <c r="Z1370" s="307"/>
      <c r="AA1370" s="307"/>
      <c r="AB1370" s="307"/>
      <c r="AC1370" s="307"/>
      <c r="AD1370" s="307"/>
      <c r="AE1370" s="307"/>
      <c r="AF1370" s="307"/>
      <c r="AG1370" s="307"/>
      <c r="AH1370" s="307"/>
      <c r="AI1370" s="307"/>
      <c r="AJ1370" s="307"/>
      <c r="AK1370" s="307"/>
      <c r="AL1370" s="307"/>
      <c r="AM1370" s="307"/>
      <c r="AN1370" s="24" t="s">
        <v>89</v>
      </c>
      <c r="AO1370" s="24"/>
      <c r="AP1370" s="307"/>
      <c r="AQ1370" s="307"/>
      <c r="AR1370" s="307"/>
      <c r="AS1370" s="307"/>
      <c r="AT1370" s="307"/>
      <c r="AU1370" s="307"/>
      <c r="AV1370" s="307"/>
      <c r="AW1370" s="307"/>
      <c r="AX1370" s="307"/>
      <c r="AY1370" s="307"/>
      <c r="AZ1370" s="307"/>
      <c r="BA1370" s="307"/>
      <c r="BB1370" s="307"/>
      <c r="BC1370" s="307"/>
      <c r="BD1370" s="307"/>
      <c r="BE1370" s="24" t="s">
        <v>89</v>
      </c>
      <c r="BF1370" s="24"/>
      <c r="BG1370" s="308">
        <f>Y1370+AP1370</f>
        <v>0</v>
      </c>
      <c r="BH1370" s="308"/>
      <c r="BI1370" s="308"/>
      <c r="BJ1370" s="308"/>
      <c r="BK1370" s="308"/>
      <c r="BL1370" s="308"/>
      <c r="BM1370" s="308"/>
      <c r="BN1370" s="308"/>
      <c r="BO1370" s="308"/>
      <c r="BP1370" s="308"/>
      <c r="BQ1370" s="308"/>
      <c r="BR1370" s="308"/>
      <c r="BS1370" s="308"/>
      <c r="BT1370" s="308"/>
      <c r="BU1370" s="308"/>
      <c r="BV1370" s="66"/>
      <c r="BW1370" s="62" t="s">
        <v>60</v>
      </c>
      <c r="BX1370" s="62"/>
      <c r="BY1370" s="62"/>
      <c r="BZ1370" s="62"/>
      <c r="CA1370" s="62"/>
      <c r="CB1370" s="24"/>
      <c r="CC1370" s="1" t="s">
        <v>1144</v>
      </c>
    </row>
    <row r="1371" spans="2:81" ht="15" customHeight="1">
      <c r="B1371" s="305"/>
      <c r="C1371" s="24"/>
      <c r="D1371" s="24"/>
      <c r="E1371" s="24"/>
      <c r="F1371" s="24"/>
      <c r="G1371" s="24"/>
      <c r="H1371" s="24"/>
      <c r="I1371" s="24"/>
      <c r="J1371" s="24"/>
      <c r="K1371" s="24"/>
      <c r="L1371" s="24"/>
      <c r="M1371" s="24"/>
      <c r="N1371" s="24" t="s">
        <v>19</v>
      </c>
      <c r="O1371" s="24"/>
      <c r="P1371" s="306"/>
      <c r="Q1371" s="306"/>
      <c r="R1371" s="306"/>
      <c r="S1371" s="306"/>
      <c r="T1371" s="259" t="s">
        <v>167</v>
      </c>
      <c r="U1371" s="259"/>
      <c r="V1371" s="259"/>
      <c r="W1371" s="24"/>
      <c r="X1371" s="24" t="s">
        <v>19</v>
      </c>
      <c r="Y1371" s="307"/>
      <c r="Z1371" s="307"/>
      <c r="AA1371" s="307"/>
      <c r="AB1371" s="307"/>
      <c r="AC1371" s="307"/>
      <c r="AD1371" s="307"/>
      <c r="AE1371" s="307"/>
      <c r="AF1371" s="307"/>
      <c r="AG1371" s="307"/>
      <c r="AH1371" s="307"/>
      <c r="AI1371" s="307"/>
      <c r="AJ1371" s="307"/>
      <c r="AK1371" s="307"/>
      <c r="AL1371" s="307"/>
      <c r="AM1371" s="307"/>
      <c r="AN1371" s="24" t="s">
        <v>89</v>
      </c>
      <c r="AO1371" s="24"/>
      <c r="AP1371" s="307"/>
      <c r="AQ1371" s="307"/>
      <c r="AR1371" s="307"/>
      <c r="AS1371" s="307"/>
      <c r="AT1371" s="307"/>
      <c r="AU1371" s="307"/>
      <c r="AV1371" s="307"/>
      <c r="AW1371" s="307"/>
      <c r="AX1371" s="307"/>
      <c r="AY1371" s="307"/>
      <c r="AZ1371" s="307"/>
      <c r="BA1371" s="307"/>
      <c r="BB1371" s="307"/>
      <c r="BC1371" s="307"/>
      <c r="BD1371" s="307"/>
      <c r="BE1371" s="24" t="s">
        <v>89</v>
      </c>
      <c r="BF1371" s="24"/>
      <c r="BG1371" s="308">
        <f>Y1371+AP1371</f>
        <v>0</v>
      </c>
      <c r="BH1371" s="308"/>
      <c r="BI1371" s="308"/>
      <c r="BJ1371" s="308"/>
      <c r="BK1371" s="308"/>
      <c r="BL1371" s="308"/>
      <c r="BM1371" s="308"/>
      <c r="BN1371" s="308"/>
      <c r="BO1371" s="308"/>
      <c r="BP1371" s="308"/>
      <c r="BQ1371" s="308"/>
      <c r="BR1371" s="308"/>
      <c r="BS1371" s="308"/>
      <c r="BT1371" s="308"/>
      <c r="BU1371" s="308"/>
      <c r="BV1371" s="66"/>
      <c r="BW1371" s="62" t="s">
        <v>60</v>
      </c>
      <c r="BX1371" s="62"/>
      <c r="BY1371" s="62"/>
      <c r="BZ1371" s="62"/>
      <c r="CA1371" s="62"/>
      <c r="CB1371" s="24"/>
      <c r="CC1371" s="1"/>
    </row>
    <row r="1372" spans="2:81" ht="15" customHeight="1">
      <c r="B1372" s="305"/>
      <c r="C1372" s="24"/>
      <c r="D1372" s="24"/>
      <c r="E1372" s="24"/>
      <c r="F1372" s="24"/>
      <c r="G1372" s="24"/>
      <c r="H1372" s="24"/>
      <c r="I1372" s="24"/>
      <c r="J1372" s="24"/>
      <c r="K1372" s="24"/>
      <c r="L1372" s="24"/>
      <c r="M1372" s="24"/>
      <c r="N1372" s="24" t="s">
        <v>19</v>
      </c>
      <c r="O1372" s="24"/>
      <c r="P1372" s="306"/>
      <c r="Q1372" s="306"/>
      <c r="R1372" s="306"/>
      <c r="S1372" s="306"/>
      <c r="T1372" s="259" t="s">
        <v>167</v>
      </c>
      <c r="U1372" s="259"/>
      <c r="V1372" s="259"/>
      <c r="W1372" s="24"/>
      <c r="X1372" s="24" t="s">
        <v>19</v>
      </c>
      <c r="Y1372" s="307"/>
      <c r="Z1372" s="307"/>
      <c r="AA1372" s="307"/>
      <c r="AB1372" s="307"/>
      <c r="AC1372" s="307"/>
      <c r="AD1372" s="307"/>
      <c r="AE1372" s="307"/>
      <c r="AF1372" s="307"/>
      <c r="AG1372" s="307"/>
      <c r="AH1372" s="307"/>
      <c r="AI1372" s="307"/>
      <c r="AJ1372" s="307"/>
      <c r="AK1372" s="307"/>
      <c r="AL1372" s="307"/>
      <c r="AM1372" s="307"/>
      <c r="AN1372" s="24" t="s">
        <v>89</v>
      </c>
      <c r="AO1372" s="24"/>
      <c r="AP1372" s="307"/>
      <c r="AQ1372" s="307"/>
      <c r="AR1372" s="307"/>
      <c r="AS1372" s="307"/>
      <c r="AT1372" s="307"/>
      <c r="AU1372" s="307"/>
      <c r="AV1372" s="307"/>
      <c r="AW1372" s="307"/>
      <c r="AX1372" s="307"/>
      <c r="AY1372" s="307"/>
      <c r="AZ1372" s="307"/>
      <c r="BA1372" s="307"/>
      <c r="BB1372" s="307"/>
      <c r="BC1372" s="307"/>
      <c r="BD1372" s="307"/>
      <c r="BE1372" s="24" t="s">
        <v>89</v>
      </c>
      <c r="BF1372" s="24"/>
      <c r="BG1372" s="308">
        <f t="shared" ref="BG1372:BG1378" si="8">Y1372+AP1372</f>
        <v>0</v>
      </c>
      <c r="BH1372" s="308"/>
      <c r="BI1372" s="308"/>
      <c r="BJ1372" s="308"/>
      <c r="BK1372" s="308"/>
      <c r="BL1372" s="308"/>
      <c r="BM1372" s="308"/>
      <c r="BN1372" s="308"/>
      <c r="BO1372" s="308"/>
      <c r="BP1372" s="308"/>
      <c r="BQ1372" s="308"/>
      <c r="BR1372" s="308"/>
      <c r="BS1372" s="308"/>
      <c r="BT1372" s="308"/>
      <c r="BU1372" s="308"/>
      <c r="BV1372" s="66"/>
      <c r="BW1372" s="62" t="s">
        <v>60</v>
      </c>
      <c r="BX1372" s="62"/>
      <c r="BY1372" s="62"/>
      <c r="BZ1372" s="62"/>
      <c r="CA1372" s="62"/>
      <c r="CB1372" s="24"/>
      <c r="CC1372" s="1"/>
    </row>
    <row r="1373" spans="2:81" ht="15" customHeight="1">
      <c r="B1373" s="305"/>
      <c r="C1373" s="24"/>
      <c r="D1373" s="24"/>
      <c r="E1373" s="24"/>
      <c r="F1373" s="24"/>
      <c r="G1373" s="24"/>
      <c r="H1373" s="24"/>
      <c r="I1373" s="24"/>
      <c r="J1373" s="24"/>
      <c r="K1373" s="24"/>
      <c r="L1373" s="24"/>
      <c r="M1373" s="24"/>
      <c r="N1373" s="24" t="s">
        <v>19</v>
      </c>
      <c r="O1373" s="24"/>
      <c r="P1373" s="306"/>
      <c r="Q1373" s="306"/>
      <c r="R1373" s="306"/>
      <c r="S1373" s="306"/>
      <c r="T1373" s="259" t="s">
        <v>167</v>
      </c>
      <c r="U1373" s="259"/>
      <c r="V1373" s="259"/>
      <c r="W1373" s="24"/>
      <c r="X1373" s="24" t="s">
        <v>19</v>
      </c>
      <c r="Y1373" s="307"/>
      <c r="Z1373" s="307"/>
      <c r="AA1373" s="307"/>
      <c r="AB1373" s="307"/>
      <c r="AC1373" s="307"/>
      <c r="AD1373" s="307"/>
      <c r="AE1373" s="307"/>
      <c r="AF1373" s="307"/>
      <c r="AG1373" s="307"/>
      <c r="AH1373" s="307"/>
      <c r="AI1373" s="307"/>
      <c r="AJ1373" s="307"/>
      <c r="AK1373" s="307"/>
      <c r="AL1373" s="307"/>
      <c r="AM1373" s="307"/>
      <c r="AN1373" s="24" t="s">
        <v>89</v>
      </c>
      <c r="AO1373" s="24"/>
      <c r="AP1373" s="307"/>
      <c r="AQ1373" s="307"/>
      <c r="AR1373" s="307"/>
      <c r="AS1373" s="307"/>
      <c r="AT1373" s="307"/>
      <c r="AU1373" s="307"/>
      <c r="AV1373" s="307"/>
      <c r="AW1373" s="307"/>
      <c r="AX1373" s="307"/>
      <c r="AY1373" s="307"/>
      <c r="AZ1373" s="307"/>
      <c r="BA1373" s="307"/>
      <c r="BB1373" s="307"/>
      <c r="BC1373" s="307"/>
      <c r="BD1373" s="307"/>
      <c r="BE1373" s="24" t="s">
        <v>89</v>
      </c>
      <c r="BF1373" s="24"/>
      <c r="BG1373" s="308">
        <f t="shared" si="8"/>
        <v>0</v>
      </c>
      <c r="BH1373" s="308"/>
      <c r="BI1373" s="308"/>
      <c r="BJ1373" s="308"/>
      <c r="BK1373" s="308"/>
      <c r="BL1373" s="308"/>
      <c r="BM1373" s="308"/>
      <c r="BN1373" s="308"/>
      <c r="BO1373" s="308"/>
      <c r="BP1373" s="308"/>
      <c r="BQ1373" s="308"/>
      <c r="BR1373" s="308"/>
      <c r="BS1373" s="308"/>
      <c r="BT1373" s="308"/>
      <c r="BU1373" s="308"/>
      <c r="BV1373" s="66"/>
      <c r="BW1373" s="62" t="s">
        <v>60</v>
      </c>
      <c r="BX1373" s="62"/>
      <c r="BY1373" s="62"/>
      <c r="BZ1373" s="62"/>
      <c r="CA1373" s="62"/>
      <c r="CB1373" s="24"/>
      <c r="CC1373" s="159" t="s">
        <v>970</v>
      </c>
    </row>
    <row r="1374" spans="2:81" ht="15" customHeight="1">
      <c r="B1374" s="305"/>
      <c r="C1374" s="24"/>
      <c r="D1374" s="24"/>
      <c r="E1374" s="24"/>
      <c r="F1374" s="24"/>
      <c r="G1374" s="24"/>
      <c r="H1374" s="24"/>
      <c r="I1374" s="24"/>
      <c r="J1374" s="24"/>
      <c r="K1374" s="24"/>
      <c r="L1374" s="24"/>
      <c r="M1374" s="24"/>
      <c r="N1374" s="24" t="s">
        <v>19</v>
      </c>
      <c r="O1374" s="24"/>
      <c r="P1374" s="306"/>
      <c r="Q1374" s="306"/>
      <c r="R1374" s="306"/>
      <c r="S1374" s="306"/>
      <c r="T1374" s="259" t="s">
        <v>167</v>
      </c>
      <c r="U1374" s="259"/>
      <c r="V1374" s="259"/>
      <c r="W1374" s="24"/>
      <c r="X1374" s="24" t="s">
        <v>19</v>
      </c>
      <c r="Y1374" s="307"/>
      <c r="Z1374" s="307"/>
      <c r="AA1374" s="307"/>
      <c r="AB1374" s="307"/>
      <c r="AC1374" s="307"/>
      <c r="AD1374" s="307"/>
      <c r="AE1374" s="307"/>
      <c r="AF1374" s="307"/>
      <c r="AG1374" s="307"/>
      <c r="AH1374" s="307"/>
      <c r="AI1374" s="307"/>
      <c r="AJ1374" s="307"/>
      <c r="AK1374" s="307"/>
      <c r="AL1374" s="307"/>
      <c r="AM1374" s="307"/>
      <c r="AN1374" s="24" t="s">
        <v>89</v>
      </c>
      <c r="AO1374" s="24"/>
      <c r="AP1374" s="307"/>
      <c r="AQ1374" s="307"/>
      <c r="AR1374" s="307"/>
      <c r="AS1374" s="307"/>
      <c r="AT1374" s="307"/>
      <c r="AU1374" s="307"/>
      <c r="AV1374" s="307"/>
      <c r="AW1374" s="307"/>
      <c r="AX1374" s="307"/>
      <c r="AY1374" s="307"/>
      <c r="AZ1374" s="307"/>
      <c r="BA1374" s="307"/>
      <c r="BB1374" s="307"/>
      <c r="BC1374" s="307"/>
      <c r="BD1374" s="307"/>
      <c r="BE1374" s="24" t="s">
        <v>89</v>
      </c>
      <c r="BF1374" s="24"/>
      <c r="BG1374" s="308">
        <f t="shared" si="8"/>
        <v>0</v>
      </c>
      <c r="BH1374" s="308"/>
      <c r="BI1374" s="308"/>
      <c r="BJ1374" s="308"/>
      <c r="BK1374" s="308"/>
      <c r="BL1374" s="308"/>
      <c r="BM1374" s="308"/>
      <c r="BN1374" s="308"/>
      <c r="BO1374" s="308"/>
      <c r="BP1374" s="308"/>
      <c r="BQ1374" s="308"/>
      <c r="BR1374" s="308"/>
      <c r="BS1374" s="308"/>
      <c r="BT1374" s="308"/>
      <c r="BU1374" s="308"/>
      <c r="BV1374" s="66"/>
      <c r="BW1374" s="62" t="s">
        <v>60</v>
      </c>
      <c r="BX1374" s="62"/>
      <c r="BY1374" s="62"/>
      <c r="BZ1374" s="62"/>
      <c r="CA1374" s="62"/>
      <c r="CB1374" s="24"/>
      <c r="CC1374" s="159" t="s">
        <v>971</v>
      </c>
    </row>
    <row r="1375" spans="2:81" ht="15" customHeight="1">
      <c r="B1375" s="305"/>
      <c r="C1375" s="24"/>
      <c r="D1375" s="24"/>
      <c r="E1375" s="24"/>
      <c r="F1375" s="24"/>
      <c r="G1375" s="24"/>
      <c r="H1375" s="24"/>
      <c r="I1375" s="24"/>
      <c r="J1375" s="24"/>
      <c r="K1375" s="24"/>
      <c r="L1375" s="24"/>
      <c r="M1375" s="24"/>
      <c r="N1375" s="24" t="s">
        <v>19</v>
      </c>
      <c r="O1375" s="24"/>
      <c r="P1375" s="306"/>
      <c r="Q1375" s="306"/>
      <c r="R1375" s="306"/>
      <c r="S1375" s="306"/>
      <c r="T1375" s="259" t="s">
        <v>167</v>
      </c>
      <c r="U1375" s="259"/>
      <c r="V1375" s="259"/>
      <c r="W1375" s="24"/>
      <c r="X1375" s="24" t="s">
        <v>19</v>
      </c>
      <c r="Y1375" s="307"/>
      <c r="Z1375" s="307"/>
      <c r="AA1375" s="307"/>
      <c r="AB1375" s="307"/>
      <c r="AC1375" s="307"/>
      <c r="AD1375" s="307"/>
      <c r="AE1375" s="307"/>
      <c r="AF1375" s="307"/>
      <c r="AG1375" s="307"/>
      <c r="AH1375" s="307"/>
      <c r="AI1375" s="307"/>
      <c r="AJ1375" s="307"/>
      <c r="AK1375" s="307"/>
      <c r="AL1375" s="307"/>
      <c r="AM1375" s="307"/>
      <c r="AN1375" s="24" t="s">
        <v>89</v>
      </c>
      <c r="AO1375" s="24"/>
      <c r="AP1375" s="307"/>
      <c r="AQ1375" s="307"/>
      <c r="AR1375" s="307"/>
      <c r="AS1375" s="307"/>
      <c r="AT1375" s="307"/>
      <c r="AU1375" s="307"/>
      <c r="AV1375" s="307"/>
      <c r="AW1375" s="307"/>
      <c r="AX1375" s="307"/>
      <c r="AY1375" s="307"/>
      <c r="AZ1375" s="307"/>
      <c r="BA1375" s="307"/>
      <c r="BB1375" s="307"/>
      <c r="BC1375" s="307"/>
      <c r="BD1375" s="307"/>
      <c r="BE1375" s="24" t="s">
        <v>89</v>
      </c>
      <c r="BF1375" s="24"/>
      <c r="BG1375" s="308">
        <f t="shared" si="8"/>
        <v>0</v>
      </c>
      <c r="BH1375" s="308"/>
      <c r="BI1375" s="308"/>
      <c r="BJ1375" s="308"/>
      <c r="BK1375" s="308"/>
      <c r="BL1375" s="308"/>
      <c r="BM1375" s="308"/>
      <c r="BN1375" s="308"/>
      <c r="BO1375" s="308"/>
      <c r="BP1375" s="308"/>
      <c r="BQ1375" s="308"/>
      <c r="BR1375" s="308"/>
      <c r="BS1375" s="308"/>
      <c r="BT1375" s="308"/>
      <c r="BU1375" s="308"/>
      <c r="BV1375" s="66"/>
      <c r="BW1375" s="62" t="s">
        <v>60</v>
      </c>
      <c r="BX1375" s="62"/>
      <c r="BY1375" s="62"/>
      <c r="BZ1375" s="62"/>
      <c r="CA1375" s="62"/>
      <c r="CB1375" s="24"/>
      <c r="CC1375" s="1"/>
    </row>
    <row r="1376" spans="2:81" ht="15" customHeight="1">
      <c r="B1376" s="305"/>
      <c r="C1376" s="24"/>
      <c r="D1376" s="24"/>
      <c r="E1376" s="24"/>
      <c r="F1376" s="24"/>
      <c r="G1376" s="24"/>
      <c r="H1376" s="24"/>
      <c r="I1376" s="24"/>
      <c r="J1376" s="24"/>
      <c r="K1376" s="24"/>
      <c r="L1376" s="24"/>
      <c r="M1376" s="24"/>
      <c r="N1376" s="24" t="s">
        <v>19</v>
      </c>
      <c r="O1376" s="24"/>
      <c r="P1376" s="306"/>
      <c r="Q1376" s="306"/>
      <c r="R1376" s="306"/>
      <c r="S1376" s="306"/>
      <c r="T1376" s="259" t="s">
        <v>167</v>
      </c>
      <c r="U1376" s="259"/>
      <c r="V1376" s="259"/>
      <c r="W1376" s="24"/>
      <c r="X1376" s="24" t="s">
        <v>19</v>
      </c>
      <c r="Y1376" s="307"/>
      <c r="Z1376" s="307"/>
      <c r="AA1376" s="307"/>
      <c r="AB1376" s="307"/>
      <c r="AC1376" s="307"/>
      <c r="AD1376" s="307"/>
      <c r="AE1376" s="307"/>
      <c r="AF1376" s="307"/>
      <c r="AG1376" s="307"/>
      <c r="AH1376" s="307"/>
      <c r="AI1376" s="307"/>
      <c r="AJ1376" s="307"/>
      <c r="AK1376" s="307"/>
      <c r="AL1376" s="307"/>
      <c r="AM1376" s="307"/>
      <c r="AN1376" s="24" t="s">
        <v>89</v>
      </c>
      <c r="AO1376" s="24"/>
      <c r="AP1376" s="307"/>
      <c r="AQ1376" s="307"/>
      <c r="AR1376" s="307"/>
      <c r="AS1376" s="307"/>
      <c r="AT1376" s="307"/>
      <c r="AU1376" s="307"/>
      <c r="AV1376" s="307"/>
      <c r="AW1376" s="307"/>
      <c r="AX1376" s="307"/>
      <c r="AY1376" s="307"/>
      <c r="AZ1376" s="307"/>
      <c r="BA1376" s="307"/>
      <c r="BB1376" s="307"/>
      <c r="BC1376" s="307"/>
      <c r="BD1376" s="307"/>
      <c r="BE1376" s="24" t="s">
        <v>89</v>
      </c>
      <c r="BF1376" s="24"/>
      <c r="BG1376" s="308">
        <f t="shared" si="8"/>
        <v>0</v>
      </c>
      <c r="BH1376" s="308"/>
      <c r="BI1376" s="308"/>
      <c r="BJ1376" s="308"/>
      <c r="BK1376" s="308"/>
      <c r="BL1376" s="308"/>
      <c r="BM1376" s="308"/>
      <c r="BN1376" s="308"/>
      <c r="BO1376" s="308"/>
      <c r="BP1376" s="308"/>
      <c r="BQ1376" s="308"/>
      <c r="BR1376" s="308"/>
      <c r="BS1376" s="308"/>
      <c r="BT1376" s="308"/>
      <c r="BU1376" s="308"/>
      <c r="BV1376" s="66"/>
      <c r="BW1376" s="62" t="s">
        <v>60</v>
      </c>
      <c r="BX1376" s="62"/>
      <c r="BY1376" s="62"/>
      <c r="BZ1376" s="62"/>
      <c r="CA1376" s="62"/>
      <c r="CB1376" s="24"/>
      <c r="CC1376" s="1"/>
    </row>
    <row r="1377" spans="2:81" ht="15" customHeight="1">
      <c r="B1377" s="305"/>
      <c r="C1377" s="24"/>
      <c r="D1377" s="24"/>
      <c r="E1377" s="24"/>
      <c r="F1377" s="24"/>
      <c r="G1377" s="24"/>
      <c r="H1377" s="24"/>
      <c r="I1377" s="24"/>
      <c r="J1377" s="24"/>
      <c r="K1377" s="24"/>
      <c r="L1377" s="24"/>
      <c r="M1377" s="24"/>
      <c r="N1377" s="24" t="s">
        <v>19</v>
      </c>
      <c r="O1377" s="24"/>
      <c r="P1377" s="306"/>
      <c r="Q1377" s="306"/>
      <c r="R1377" s="306"/>
      <c r="S1377" s="306"/>
      <c r="T1377" s="259" t="s">
        <v>167</v>
      </c>
      <c r="U1377" s="259"/>
      <c r="V1377" s="259"/>
      <c r="W1377" s="24"/>
      <c r="X1377" s="24" t="s">
        <v>19</v>
      </c>
      <c r="Y1377" s="307"/>
      <c r="Z1377" s="307"/>
      <c r="AA1377" s="307"/>
      <c r="AB1377" s="307"/>
      <c r="AC1377" s="307"/>
      <c r="AD1377" s="307"/>
      <c r="AE1377" s="307"/>
      <c r="AF1377" s="307"/>
      <c r="AG1377" s="307"/>
      <c r="AH1377" s="307"/>
      <c r="AI1377" s="307"/>
      <c r="AJ1377" s="307"/>
      <c r="AK1377" s="307"/>
      <c r="AL1377" s="307"/>
      <c r="AM1377" s="307"/>
      <c r="AN1377" s="24" t="s">
        <v>89</v>
      </c>
      <c r="AO1377" s="24"/>
      <c r="AP1377" s="307"/>
      <c r="AQ1377" s="307"/>
      <c r="AR1377" s="307"/>
      <c r="AS1377" s="307"/>
      <c r="AT1377" s="307"/>
      <c r="AU1377" s="307"/>
      <c r="AV1377" s="307"/>
      <c r="AW1377" s="307"/>
      <c r="AX1377" s="307"/>
      <c r="AY1377" s="307"/>
      <c r="AZ1377" s="307"/>
      <c r="BA1377" s="307"/>
      <c r="BB1377" s="307"/>
      <c r="BC1377" s="307"/>
      <c r="BD1377" s="307"/>
      <c r="BE1377" s="24" t="s">
        <v>89</v>
      </c>
      <c r="BF1377" s="24"/>
      <c r="BG1377" s="308">
        <f t="shared" si="8"/>
        <v>0</v>
      </c>
      <c r="BH1377" s="308"/>
      <c r="BI1377" s="308"/>
      <c r="BJ1377" s="308"/>
      <c r="BK1377" s="308"/>
      <c r="BL1377" s="308"/>
      <c r="BM1377" s="308"/>
      <c r="BN1377" s="308"/>
      <c r="BO1377" s="308"/>
      <c r="BP1377" s="308"/>
      <c r="BQ1377" s="308"/>
      <c r="BR1377" s="308"/>
      <c r="BS1377" s="308"/>
      <c r="BT1377" s="308"/>
      <c r="BU1377" s="308"/>
      <c r="BV1377" s="66"/>
      <c r="BW1377" s="62" t="s">
        <v>60</v>
      </c>
      <c r="BX1377" s="62"/>
      <c r="BY1377" s="62"/>
      <c r="BZ1377" s="62"/>
      <c r="CA1377" s="62"/>
      <c r="CB1377" s="24"/>
      <c r="CC1377" s="1"/>
    </row>
    <row r="1378" spans="2:81" ht="15" customHeight="1">
      <c r="B1378" s="305"/>
      <c r="C1378" s="24"/>
      <c r="D1378" s="24"/>
      <c r="E1378" s="24"/>
      <c r="F1378" s="24"/>
      <c r="G1378" s="24"/>
      <c r="H1378" s="24"/>
      <c r="I1378" s="24"/>
      <c r="J1378" s="24"/>
      <c r="K1378" s="24"/>
      <c r="L1378" s="24"/>
      <c r="M1378" s="24"/>
      <c r="N1378" s="24" t="s">
        <v>19</v>
      </c>
      <c r="O1378" s="24"/>
      <c r="P1378" s="306"/>
      <c r="Q1378" s="306"/>
      <c r="R1378" s="306"/>
      <c r="S1378" s="306"/>
      <c r="T1378" s="259" t="s">
        <v>167</v>
      </c>
      <c r="U1378" s="259"/>
      <c r="V1378" s="259"/>
      <c r="W1378" s="24"/>
      <c r="X1378" s="24" t="s">
        <v>19</v>
      </c>
      <c r="Y1378" s="307"/>
      <c r="Z1378" s="307"/>
      <c r="AA1378" s="307"/>
      <c r="AB1378" s="307"/>
      <c r="AC1378" s="307"/>
      <c r="AD1378" s="307"/>
      <c r="AE1378" s="307"/>
      <c r="AF1378" s="307"/>
      <c r="AG1378" s="307"/>
      <c r="AH1378" s="307"/>
      <c r="AI1378" s="307"/>
      <c r="AJ1378" s="307"/>
      <c r="AK1378" s="307"/>
      <c r="AL1378" s="307"/>
      <c r="AM1378" s="307"/>
      <c r="AN1378" s="24" t="s">
        <v>89</v>
      </c>
      <c r="AO1378" s="24"/>
      <c r="AP1378" s="307"/>
      <c r="AQ1378" s="307"/>
      <c r="AR1378" s="307"/>
      <c r="AS1378" s="307"/>
      <c r="AT1378" s="307"/>
      <c r="AU1378" s="307"/>
      <c r="AV1378" s="307"/>
      <c r="AW1378" s="307"/>
      <c r="AX1378" s="307"/>
      <c r="AY1378" s="307"/>
      <c r="AZ1378" s="307"/>
      <c r="BA1378" s="307"/>
      <c r="BB1378" s="307"/>
      <c r="BC1378" s="307"/>
      <c r="BD1378" s="307"/>
      <c r="BE1378" s="24" t="s">
        <v>89</v>
      </c>
      <c r="BF1378" s="24"/>
      <c r="BG1378" s="308">
        <f t="shared" si="8"/>
        <v>0</v>
      </c>
      <c r="BH1378" s="308"/>
      <c r="BI1378" s="308"/>
      <c r="BJ1378" s="308"/>
      <c r="BK1378" s="308"/>
      <c r="BL1378" s="308"/>
      <c r="BM1378" s="308"/>
      <c r="BN1378" s="308"/>
      <c r="BO1378" s="308"/>
      <c r="BP1378" s="308"/>
      <c r="BQ1378" s="308"/>
      <c r="BR1378" s="308"/>
      <c r="BS1378" s="308"/>
      <c r="BT1378" s="308"/>
      <c r="BU1378" s="308"/>
      <c r="BV1378" s="66"/>
      <c r="BW1378" s="62" t="s">
        <v>60</v>
      </c>
      <c r="BX1378" s="62"/>
      <c r="BY1378" s="62"/>
      <c r="BZ1378" s="62"/>
      <c r="CA1378" s="62"/>
      <c r="CB1378" s="24"/>
      <c r="CC1378" s="1" t="s">
        <v>1145</v>
      </c>
    </row>
    <row r="1379" spans="2:81" ht="15" customHeight="1">
      <c r="B1379" s="305"/>
      <c r="C1379" s="24"/>
      <c r="D1379" s="24"/>
      <c r="E1379" s="24"/>
      <c r="F1379" s="260" t="s">
        <v>168</v>
      </c>
      <c r="G1379" s="260"/>
      <c r="H1379" s="260"/>
      <c r="I1379" s="260"/>
      <c r="J1379" s="260"/>
      <c r="K1379" s="260"/>
      <c r="L1379" s="260"/>
      <c r="M1379" s="260"/>
      <c r="N1379" s="24"/>
      <c r="O1379" s="24"/>
      <c r="P1379" s="24"/>
      <c r="Q1379" s="24"/>
      <c r="R1379" s="24"/>
      <c r="S1379" s="24"/>
      <c r="T1379" s="24"/>
      <c r="U1379" s="24"/>
      <c r="V1379" s="24"/>
      <c r="W1379" s="24"/>
      <c r="X1379" s="24" t="s">
        <v>19</v>
      </c>
      <c r="Y1379" s="308">
        <f>SUM(Y1370:AM1378)</f>
        <v>0</v>
      </c>
      <c r="Z1379" s="308"/>
      <c r="AA1379" s="308"/>
      <c r="AB1379" s="308"/>
      <c r="AC1379" s="308"/>
      <c r="AD1379" s="308"/>
      <c r="AE1379" s="308"/>
      <c r="AF1379" s="308"/>
      <c r="AG1379" s="308"/>
      <c r="AH1379" s="308"/>
      <c r="AI1379" s="308"/>
      <c r="AJ1379" s="308"/>
      <c r="AK1379" s="308"/>
      <c r="AL1379" s="308"/>
      <c r="AM1379" s="308"/>
      <c r="AN1379" s="24" t="s">
        <v>89</v>
      </c>
      <c r="AO1379" s="24"/>
      <c r="AP1379" s="308">
        <f>SUM(AP1370:BD1378)</f>
        <v>0</v>
      </c>
      <c r="AQ1379" s="308"/>
      <c r="AR1379" s="308"/>
      <c r="AS1379" s="308"/>
      <c r="AT1379" s="308"/>
      <c r="AU1379" s="308"/>
      <c r="AV1379" s="308"/>
      <c r="AW1379" s="308"/>
      <c r="AX1379" s="308"/>
      <c r="AY1379" s="308"/>
      <c r="AZ1379" s="308"/>
      <c r="BA1379" s="308"/>
      <c r="BB1379" s="308"/>
      <c r="BC1379" s="308"/>
      <c r="BD1379" s="308"/>
      <c r="BE1379" s="24" t="s">
        <v>89</v>
      </c>
      <c r="BF1379" s="24"/>
      <c r="BG1379" s="308">
        <f>Y1379+AP1379</f>
        <v>0</v>
      </c>
      <c r="BH1379" s="308"/>
      <c r="BI1379" s="308"/>
      <c r="BJ1379" s="308"/>
      <c r="BK1379" s="308"/>
      <c r="BL1379" s="308"/>
      <c r="BM1379" s="308"/>
      <c r="BN1379" s="308"/>
      <c r="BO1379" s="308"/>
      <c r="BP1379" s="308"/>
      <c r="BQ1379" s="308"/>
      <c r="BR1379" s="308"/>
      <c r="BS1379" s="308"/>
      <c r="BT1379" s="308"/>
      <c r="BU1379" s="308"/>
      <c r="BV1379" s="66"/>
      <c r="BW1379" s="62" t="s">
        <v>60</v>
      </c>
      <c r="BX1379" s="62"/>
      <c r="BY1379" s="62"/>
      <c r="BZ1379" s="62"/>
      <c r="CA1379" s="62"/>
      <c r="CB1379" s="25"/>
      <c r="CC1379" s="1"/>
    </row>
    <row r="1380" spans="2:81" ht="15" customHeight="1">
      <c r="B1380" s="305"/>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305"/>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305"/>
      <c r="C1382" s="24"/>
      <c r="D1382" s="24" t="s">
        <v>648</v>
      </c>
      <c r="E1382" s="24"/>
      <c r="F1382" s="24"/>
      <c r="G1382" s="24"/>
      <c r="H1382" s="24"/>
      <c r="I1382" s="24"/>
      <c r="J1382" s="24"/>
      <c r="K1382" s="24"/>
      <c r="L1382" s="24"/>
      <c r="M1382" s="24"/>
      <c r="N1382" s="24"/>
      <c r="O1382" s="24"/>
      <c r="P1382" s="24"/>
      <c r="Q1382" s="24"/>
      <c r="R1382" s="24"/>
      <c r="S1382" s="24"/>
      <c r="T1382" s="233"/>
      <c r="U1382" s="233"/>
      <c r="V1382" s="233"/>
      <c r="W1382" s="233"/>
      <c r="X1382" s="233"/>
      <c r="Y1382" s="233"/>
      <c r="Z1382" s="233"/>
      <c r="AA1382" s="233"/>
      <c r="AB1382" s="233"/>
      <c r="AC1382" s="233"/>
      <c r="AD1382" s="233"/>
      <c r="AE1382" s="233"/>
      <c r="AF1382" s="233"/>
      <c r="AG1382" s="233"/>
      <c r="AH1382" s="233"/>
      <c r="AI1382" s="233"/>
      <c r="AJ1382" s="233"/>
      <c r="AK1382" s="233"/>
      <c r="AL1382" s="233"/>
      <c r="AM1382" s="233"/>
      <c r="AN1382" s="233"/>
      <c r="AO1382" s="233"/>
      <c r="AP1382" s="233"/>
      <c r="AQ1382" s="233"/>
      <c r="AR1382" s="233"/>
      <c r="AS1382" s="233"/>
      <c r="AT1382" s="233"/>
      <c r="AU1382" s="233"/>
      <c r="AV1382" s="233"/>
      <c r="AW1382" s="233"/>
      <c r="AX1382" s="233"/>
      <c r="AY1382" s="233"/>
      <c r="AZ1382" s="233"/>
      <c r="BA1382" s="233"/>
      <c r="BB1382" s="233"/>
      <c r="BC1382" s="233"/>
      <c r="BD1382" s="233"/>
      <c r="BE1382" s="233"/>
      <c r="BF1382" s="233"/>
      <c r="BG1382" s="233"/>
      <c r="BH1382" s="233"/>
      <c r="BI1382" s="233"/>
      <c r="BJ1382" s="233"/>
      <c r="BK1382" s="233"/>
      <c r="BL1382" s="233"/>
      <c r="BM1382" s="233"/>
      <c r="BN1382" s="233"/>
      <c r="BO1382" s="233"/>
      <c r="BP1382" s="233"/>
      <c r="BQ1382" s="233"/>
      <c r="BR1382" s="233"/>
      <c r="BS1382" s="233"/>
      <c r="BT1382" s="233"/>
      <c r="BU1382" s="233"/>
      <c r="BV1382" s="233"/>
      <c r="BW1382" s="233"/>
      <c r="BX1382" s="233"/>
      <c r="BY1382" s="233"/>
      <c r="BZ1382" s="233"/>
      <c r="CA1382" s="233"/>
      <c r="CB1382" s="233"/>
      <c r="CC1382" s="1" t="s">
        <v>1149</v>
      </c>
    </row>
    <row r="1383" spans="2:81" ht="15" customHeight="1">
      <c r="B1383" s="305"/>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305"/>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305"/>
      <c r="C1385" s="24"/>
      <c r="D1385" s="24" t="s">
        <v>649</v>
      </c>
      <c r="E1385" s="24"/>
      <c r="F1385" s="24"/>
      <c r="G1385" s="24"/>
      <c r="H1385" s="24"/>
      <c r="I1385" s="24"/>
      <c r="J1385" s="24"/>
      <c r="K1385" s="24"/>
      <c r="L1385" s="24"/>
      <c r="M1385" s="24"/>
      <c r="N1385" s="24"/>
      <c r="O1385" s="24"/>
      <c r="P1385" s="24"/>
      <c r="Q1385" s="24"/>
      <c r="R1385" s="24"/>
      <c r="S1385" s="24"/>
      <c r="T1385" s="233"/>
      <c r="U1385" s="233"/>
      <c r="V1385" s="233"/>
      <c r="W1385" s="233"/>
      <c r="X1385" s="233"/>
      <c r="Y1385" s="233"/>
      <c r="Z1385" s="233"/>
      <c r="AA1385" s="233"/>
      <c r="AB1385" s="233"/>
      <c r="AC1385" s="233"/>
      <c r="AD1385" s="233"/>
      <c r="AE1385" s="233"/>
      <c r="AF1385" s="233"/>
      <c r="AG1385" s="233"/>
      <c r="AH1385" s="233"/>
      <c r="AI1385" s="233"/>
      <c r="AJ1385" s="233"/>
      <c r="AK1385" s="233"/>
      <c r="AL1385" s="233"/>
      <c r="AM1385" s="233"/>
      <c r="AN1385" s="233"/>
      <c r="AO1385" s="233"/>
      <c r="AP1385" s="233"/>
      <c r="AQ1385" s="233"/>
      <c r="AR1385" s="233"/>
      <c r="AS1385" s="233"/>
      <c r="AT1385" s="233"/>
      <c r="AU1385" s="233"/>
      <c r="AV1385" s="233"/>
      <c r="AW1385" s="233"/>
      <c r="AX1385" s="233"/>
      <c r="AY1385" s="233"/>
      <c r="AZ1385" s="233"/>
      <c r="BA1385" s="233"/>
      <c r="BB1385" s="233"/>
      <c r="BC1385" s="233"/>
      <c r="BD1385" s="233"/>
      <c r="BE1385" s="233"/>
      <c r="BF1385" s="233"/>
      <c r="BG1385" s="233"/>
      <c r="BH1385" s="233"/>
      <c r="BI1385" s="233"/>
      <c r="BJ1385" s="233"/>
      <c r="BK1385" s="233"/>
      <c r="BL1385" s="233"/>
      <c r="BM1385" s="233"/>
      <c r="BN1385" s="233"/>
      <c r="BO1385" s="233"/>
      <c r="BP1385" s="233"/>
      <c r="BQ1385" s="233"/>
      <c r="BR1385" s="233"/>
      <c r="BS1385" s="233"/>
      <c r="BT1385" s="233"/>
      <c r="BU1385" s="233"/>
      <c r="BV1385" s="233"/>
      <c r="BW1385" s="233"/>
      <c r="BX1385" s="233"/>
      <c r="BY1385" s="233"/>
      <c r="BZ1385" s="233"/>
      <c r="CA1385" s="233"/>
      <c r="CB1385" s="233"/>
      <c r="CC1385" s="1" t="s">
        <v>1150</v>
      </c>
    </row>
    <row r="1386" spans="2:81" ht="15" customHeight="1">
      <c r="B1386" s="305"/>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305"/>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305"/>
      <c r="C1388" s="24"/>
      <c r="D1388" s="24" t="s">
        <v>650</v>
      </c>
      <c r="E1388" s="24"/>
      <c r="F1388" s="24"/>
      <c r="G1388" s="24"/>
      <c r="H1388" s="24"/>
      <c r="I1388" s="24"/>
      <c r="J1388" s="24"/>
      <c r="K1388" s="24"/>
      <c r="L1388" s="24"/>
      <c r="M1388" s="24"/>
      <c r="N1388" s="24"/>
      <c r="O1388" s="24"/>
      <c r="P1388" s="24"/>
      <c r="Q1388" s="24"/>
      <c r="R1388" s="24"/>
      <c r="S1388" s="24"/>
      <c r="T1388" s="233"/>
      <c r="U1388" s="233"/>
      <c r="V1388" s="233"/>
      <c r="W1388" s="233"/>
      <c r="X1388" s="233"/>
      <c r="Y1388" s="233"/>
      <c r="Z1388" s="233"/>
      <c r="AA1388" s="233"/>
      <c r="AB1388" s="233"/>
      <c r="AC1388" s="233"/>
      <c r="AD1388" s="233"/>
      <c r="AE1388" s="233"/>
      <c r="AF1388" s="233"/>
      <c r="AG1388" s="233"/>
      <c r="AH1388" s="233"/>
      <c r="AI1388" s="233"/>
      <c r="AJ1388" s="233"/>
      <c r="AK1388" s="233"/>
      <c r="AL1388" s="233"/>
      <c r="AM1388" s="233"/>
      <c r="AN1388" s="233"/>
      <c r="AO1388" s="233"/>
      <c r="AP1388" s="233"/>
      <c r="AQ1388" s="233"/>
      <c r="AR1388" s="233"/>
      <c r="AS1388" s="233"/>
      <c r="AT1388" s="233"/>
      <c r="AU1388" s="233"/>
      <c r="AV1388" s="233"/>
      <c r="AW1388" s="233"/>
      <c r="AX1388" s="233"/>
      <c r="AY1388" s="233"/>
      <c r="AZ1388" s="233"/>
      <c r="BA1388" s="233"/>
      <c r="BB1388" s="233"/>
      <c r="BC1388" s="233"/>
      <c r="BD1388" s="233"/>
      <c r="BE1388" s="233"/>
      <c r="BF1388" s="233"/>
      <c r="BG1388" s="233"/>
      <c r="BH1388" s="233"/>
      <c r="BI1388" s="233"/>
      <c r="BJ1388" s="233"/>
      <c r="BK1388" s="233"/>
      <c r="BL1388" s="233"/>
      <c r="BM1388" s="233"/>
      <c r="BN1388" s="233"/>
      <c r="BO1388" s="233"/>
      <c r="BP1388" s="233"/>
      <c r="BQ1388" s="233"/>
      <c r="BR1388" s="233"/>
      <c r="BS1388" s="233"/>
      <c r="BT1388" s="233"/>
      <c r="BU1388" s="233"/>
      <c r="BV1388" s="233"/>
      <c r="BW1388" s="233"/>
      <c r="BX1388" s="233"/>
      <c r="BY1388" s="233"/>
      <c r="BZ1388" s="233"/>
      <c r="CA1388" s="233"/>
      <c r="CB1388" s="233"/>
      <c r="CC1388" s="1" t="s">
        <v>1151</v>
      </c>
    </row>
    <row r="1389" spans="2:81" ht="15" customHeight="1">
      <c r="B1389" s="305"/>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305"/>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305"/>
      <c r="C1391" s="24"/>
      <c r="D1391" s="24" t="s">
        <v>651</v>
      </c>
      <c r="E1391" s="24"/>
      <c r="F1391" s="24"/>
      <c r="G1391" s="24"/>
      <c r="H1391" s="24"/>
      <c r="I1391" s="24"/>
      <c r="J1391" s="24"/>
      <c r="K1391" s="24"/>
      <c r="L1391" s="24"/>
      <c r="M1391" s="24"/>
      <c r="N1391" s="24"/>
      <c r="O1391" s="24"/>
      <c r="P1391" s="24"/>
      <c r="Q1391" s="24"/>
      <c r="R1391" s="24"/>
      <c r="S1391" s="24"/>
      <c r="T1391" s="233"/>
      <c r="U1391" s="233"/>
      <c r="V1391" s="233"/>
      <c r="W1391" s="233"/>
      <c r="X1391" s="233"/>
      <c r="Y1391" s="233"/>
      <c r="Z1391" s="233"/>
      <c r="AA1391" s="233"/>
      <c r="AB1391" s="233"/>
      <c r="AC1391" s="233"/>
      <c r="AD1391" s="233"/>
      <c r="AE1391" s="233"/>
      <c r="AF1391" s="233"/>
      <c r="AG1391" s="233"/>
      <c r="AH1391" s="233"/>
      <c r="AI1391" s="233"/>
      <c r="AJ1391" s="233"/>
      <c r="AK1391" s="233"/>
      <c r="AL1391" s="233"/>
      <c r="AM1391" s="233"/>
      <c r="AN1391" s="233"/>
      <c r="AO1391" s="233"/>
      <c r="AP1391" s="233"/>
      <c r="AQ1391" s="233"/>
      <c r="AR1391" s="233"/>
      <c r="AS1391" s="233"/>
      <c r="AT1391" s="233"/>
      <c r="AU1391" s="233"/>
      <c r="AV1391" s="233"/>
      <c r="AW1391" s="233"/>
      <c r="AX1391" s="233"/>
      <c r="AY1391" s="233"/>
      <c r="AZ1391" s="233"/>
      <c r="BA1391" s="233"/>
      <c r="BB1391" s="233"/>
      <c r="BC1391" s="233"/>
      <c r="BD1391" s="233"/>
      <c r="BE1391" s="233"/>
      <c r="BF1391" s="233"/>
      <c r="BG1391" s="233"/>
      <c r="BH1391" s="233"/>
      <c r="BI1391" s="233"/>
      <c r="BJ1391" s="233"/>
      <c r="BK1391" s="233"/>
      <c r="BL1391" s="233"/>
      <c r="BM1391" s="233"/>
      <c r="BN1391" s="233"/>
      <c r="BO1391" s="233"/>
      <c r="BP1391" s="233"/>
      <c r="BQ1391" s="233"/>
      <c r="BR1391" s="233"/>
      <c r="BS1391" s="233"/>
      <c r="BT1391" s="233"/>
      <c r="BU1391" s="233"/>
      <c r="BV1391" s="233"/>
      <c r="BW1391" s="233"/>
      <c r="BX1391" s="233"/>
      <c r="BY1391" s="233"/>
      <c r="BZ1391" s="233"/>
      <c r="CA1391" s="233"/>
      <c r="CB1391" s="233"/>
      <c r="CC1391" s="1" t="s">
        <v>857</v>
      </c>
    </row>
    <row r="1392" spans="2:81" ht="15" customHeight="1">
      <c r="B1392" s="305"/>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1" ht="15" customHeight="1">
      <c r="B1393" s="305"/>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1" ht="15" customHeight="1">
      <c r="B1394" s="305"/>
      <c r="C1394" s="24"/>
      <c r="D1394" s="24" t="s">
        <v>652</v>
      </c>
      <c r="E1394" s="24"/>
      <c r="F1394" s="24"/>
      <c r="G1394" s="24"/>
      <c r="H1394" s="24"/>
      <c r="I1394" s="24"/>
      <c r="J1394" s="24"/>
      <c r="K1394" s="24"/>
      <c r="L1394" s="24"/>
      <c r="M1394" s="24"/>
      <c r="N1394" s="24"/>
      <c r="O1394" s="24"/>
      <c r="P1394" s="24"/>
      <c r="Q1394" s="24"/>
      <c r="R1394" s="24"/>
      <c r="S1394" s="24"/>
      <c r="T1394" s="233"/>
      <c r="U1394" s="233"/>
      <c r="V1394" s="233"/>
      <c r="W1394" s="233"/>
      <c r="X1394" s="233"/>
      <c r="Y1394" s="233"/>
      <c r="Z1394" s="233"/>
      <c r="AA1394" s="233"/>
      <c r="AB1394" s="233"/>
      <c r="AC1394" s="233"/>
      <c r="AD1394" s="233"/>
      <c r="AE1394" s="233"/>
      <c r="AF1394" s="233"/>
      <c r="AG1394" s="233"/>
      <c r="AH1394" s="233"/>
      <c r="AI1394" s="233"/>
      <c r="AJ1394" s="233"/>
      <c r="AK1394" s="233"/>
      <c r="AL1394" s="233"/>
      <c r="AM1394" s="233"/>
      <c r="AN1394" s="233"/>
      <c r="AO1394" s="233"/>
      <c r="AP1394" s="233"/>
      <c r="AQ1394" s="233"/>
      <c r="AR1394" s="233"/>
      <c r="AS1394" s="233"/>
      <c r="AT1394" s="233"/>
      <c r="AU1394" s="233"/>
      <c r="AV1394" s="233"/>
      <c r="AW1394" s="233"/>
      <c r="AX1394" s="233"/>
      <c r="AY1394" s="233"/>
      <c r="AZ1394" s="233"/>
      <c r="BA1394" s="233"/>
      <c r="BB1394" s="233"/>
      <c r="BC1394" s="233"/>
      <c r="BD1394" s="233"/>
      <c r="BE1394" s="233"/>
      <c r="BF1394" s="233"/>
      <c r="BG1394" s="233"/>
      <c r="BH1394" s="233"/>
      <c r="BI1394" s="233"/>
      <c r="BJ1394" s="233"/>
      <c r="BK1394" s="233"/>
      <c r="BL1394" s="233"/>
      <c r="BM1394" s="233"/>
      <c r="BN1394" s="233"/>
      <c r="BO1394" s="233"/>
      <c r="BP1394" s="233"/>
      <c r="BQ1394" s="233"/>
      <c r="BR1394" s="233"/>
      <c r="BS1394" s="233"/>
      <c r="BT1394" s="233"/>
      <c r="BU1394" s="233"/>
      <c r="BV1394" s="233"/>
      <c r="BW1394" s="233"/>
      <c r="BX1394" s="233"/>
      <c r="BY1394" s="233"/>
      <c r="BZ1394" s="233"/>
      <c r="CA1394" s="233"/>
      <c r="CB1394" s="233"/>
      <c r="CC1394" s="1" t="s">
        <v>856</v>
      </c>
    </row>
    <row r="1395" spans="2:81" ht="15" customHeight="1">
      <c r="B1395" s="305"/>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1" ht="15" customHeight="1">
      <c r="B1396" s="305"/>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1" ht="15" customHeight="1">
      <c r="B1397" s="305"/>
      <c r="C1397" s="24"/>
      <c r="D1397" s="260" t="s">
        <v>653</v>
      </c>
      <c r="E1397" s="260"/>
      <c r="F1397" s="260"/>
      <c r="G1397" s="260"/>
      <c r="H1397" s="260"/>
      <c r="I1397" s="260"/>
      <c r="J1397" s="260"/>
      <c r="K1397" s="260"/>
      <c r="L1397" s="260"/>
      <c r="M1397" s="260"/>
      <c r="N1397" s="260"/>
      <c r="O1397" s="260"/>
      <c r="P1397" s="260"/>
      <c r="Q1397" s="260"/>
      <c r="R1397" s="260"/>
      <c r="S1397" s="260"/>
      <c r="T1397" s="260"/>
      <c r="U1397" s="233"/>
      <c r="V1397" s="233"/>
      <c r="W1397" s="233"/>
      <c r="X1397" s="233"/>
      <c r="Y1397" s="233"/>
      <c r="Z1397" s="233"/>
      <c r="AA1397" s="233"/>
      <c r="AB1397" s="233"/>
      <c r="AC1397" s="233"/>
      <c r="AD1397" s="233"/>
      <c r="AE1397" s="233"/>
      <c r="AF1397" s="233"/>
      <c r="AG1397" s="233"/>
      <c r="AH1397" s="233"/>
      <c r="AI1397" s="233"/>
      <c r="AJ1397" s="233"/>
      <c r="AK1397" s="233"/>
      <c r="AL1397" s="233"/>
      <c r="AM1397" s="233"/>
      <c r="AN1397" s="233"/>
      <c r="AO1397" s="233"/>
      <c r="AP1397" s="233"/>
      <c r="AQ1397" s="233"/>
      <c r="AR1397" s="233"/>
      <c r="AS1397" s="233"/>
      <c r="AT1397" s="233"/>
      <c r="AU1397" s="233"/>
      <c r="AV1397" s="233"/>
      <c r="AW1397" s="233"/>
      <c r="AX1397" s="233"/>
      <c r="AY1397" s="233"/>
      <c r="AZ1397" s="233"/>
      <c r="BA1397" s="233"/>
      <c r="BB1397" s="233"/>
      <c r="BC1397" s="233"/>
      <c r="BD1397" s="233"/>
      <c r="BE1397" s="233"/>
      <c r="BF1397" s="233"/>
      <c r="BG1397" s="233"/>
      <c r="BH1397" s="233"/>
      <c r="BI1397" s="233"/>
      <c r="BJ1397" s="233"/>
      <c r="BK1397" s="233"/>
      <c r="BL1397" s="233"/>
      <c r="BM1397" s="233"/>
      <c r="BN1397" s="233"/>
      <c r="BO1397" s="233"/>
      <c r="BP1397" s="233"/>
      <c r="BQ1397" s="233"/>
      <c r="BR1397" s="233"/>
      <c r="BS1397" s="233"/>
      <c r="BT1397" s="233"/>
      <c r="BU1397" s="233"/>
      <c r="BV1397" s="233"/>
      <c r="BW1397" s="233"/>
      <c r="BX1397" s="233"/>
      <c r="BY1397" s="233"/>
      <c r="BZ1397" s="233"/>
      <c r="CA1397" s="233"/>
      <c r="CB1397" s="233"/>
      <c r="CC1397" s="1"/>
    </row>
    <row r="1398" spans="2:81" ht="15" customHeight="1">
      <c r="B1398" s="195" t="s">
        <v>1018</v>
      </c>
      <c r="C1398" s="24"/>
      <c r="D1398" s="65"/>
      <c r="E1398" s="65"/>
      <c r="F1398" s="65"/>
      <c r="G1398" s="65"/>
      <c r="H1398" s="65"/>
      <c r="I1398" s="65"/>
      <c r="J1398" s="65"/>
      <c r="K1398" s="65"/>
      <c r="L1398" s="65"/>
      <c r="M1398" s="65"/>
      <c r="N1398" s="65"/>
      <c r="O1398" s="65"/>
      <c r="P1398" s="65"/>
      <c r="Q1398" s="65"/>
      <c r="R1398" s="65"/>
      <c r="S1398" s="65"/>
      <c r="T1398" s="65"/>
      <c r="U1398" s="233"/>
      <c r="V1398" s="233"/>
      <c r="W1398" s="233"/>
      <c r="X1398" s="233"/>
      <c r="Y1398" s="233"/>
      <c r="Z1398" s="233"/>
      <c r="AA1398" s="233"/>
      <c r="AB1398" s="233"/>
      <c r="AC1398" s="233"/>
      <c r="AD1398" s="233"/>
      <c r="AE1398" s="233"/>
      <c r="AF1398" s="233"/>
      <c r="AG1398" s="233"/>
      <c r="AH1398" s="233"/>
      <c r="AI1398" s="233"/>
      <c r="AJ1398" s="233"/>
      <c r="AK1398" s="233"/>
      <c r="AL1398" s="233"/>
      <c r="AM1398" s="233"/>
      <c r="AN1398" s="233"/>
      <c r="AO1398" s="233"/>
      <c r="AP1398" s="233"/>
      <c r="AQ1398" s="233"/>
      <c r="AR1398" s="233"/>
      <c r="AS1398" s="233"/>
      <c r="AT1398" s="233"/>
      <c r="AU1398" s="233"/>
      <c r="AV1398" s="233"/>
      <c r="AW1398" s="233"/>
      <c r="AX1398" s="233"/>
      <c r="AY1398" s="233"/>
      <c r="AZ1398" s="233"/>
      <c r="BA1398" s="233"/>
      <c r="BB1398" s="233"/>
      <c r="BC1398" s="233"/>
      <c r="BD1398" s="233"/>
      <c r="BE1398" s="233"/>
      <c r="BF1398" s="233"/>
      <c r="BG1398" s="233"/>
      <c r="BH1398" s="233"/>
      <c r="BI1398" s="233"/>
      <c r="BJ1398" s="233"/>
      <c r="BK1398" s="233"/>
      <c r="BL1398" s="233"/>
      <c r="BM1398" s="233"/>
      <c r="BN1398" s="233"/>
      <c r="BO1398" s="233"/>
      <c r="BP1398" s="233"/>
      <c r="BQ1398" s="233"/>
      <c r="BR1398" s="233"/>
      <c r="BS1398" s="233"/>
      <c r="BT1398" s="233"/>
      <c r="BU1398" s="233"/>
      <c r="BV1398" s="233"/>
      <c r="BW1398" s="233"/>
      <c r="BX1398" s="233"/>
      <c r="BY1398" s="233"/>
      <c r="BZ1398" s="233"/>
      <c r="CA1398" s="233"/>
      <c r="CB1398" s="233"/>
      <c r="CC1398" s="174" t="s">
        <v>1018</v>
      </c>
    </row>
    <row r="1399" spans="2:81" ht="15" customHeight="1" thickBot="1">
      <c r="B1399" s="196" t="s">
        <v>1015</v>
      </c>
      <c r="C1399" s="24"/>
      <c r="D1399" s="24"/>
      <c r="E1399" s="24"/>
      <c r="F1399" s="24"/>
      <c r="G1399" s="24"/>
      <c r="H1399" s="24"/>
      <c r="I1399" s="24"/>
      <c r="J1399" s="24"/>
      <c r="K1399" s="24"/>
      <c r="L1399" s="24"/>
      <c r="M1399" s="24"/>
      <c r="N1399" s="24"/>
      <c r="O1399" s="24"/>
      <c r="P1399" s="24"/>
      <c r="Q1399" s="24"/>
      <c r="R1399" s="24"/>
      <c r="S1399" s="24"/>
      <c r="T1399" s="233"/>
      <c r="U1399" s="233"/>
      <c r="V1399" s="233"/>
      <c r="W1399" s="233"/>
      <c r="X1399" s="233"/>
      <c r="Y1399" s="233"/>
      <c r="Z1399" s="233"/>
      <c r="AA1399" s="233"/>
      <c r="AB1399" s="233"/>
      <c r="AC1399" s="233"/>
      <c r="AD1399" s="233"/>
      <c r="AE1399" s="233"/>
      <c r="AF1399" s="233"/>
      <c r="AG1399" s="233"/>
      <c r="AH1399" s="233"/>
      <c r="AI1399" s="233"/>
      <c r="AJ1399" s="233"/>
      <c r="AK1399" s="233"/>
      <c r="AL1399" s="233"/>
      <c r="AM1399" s="233"/>
      <c r="AN1399" s="233"/>
      <c r="AO1399" s="233"/>
      <c r="AP1399" s="233"/>
      <c r="AQ1399" s="233"/>
      <c r="AR1399" s="233"/>
      <c r="AS1399" s="233"/>
      <c r="AT1399" s="233"/>
      <c r="AU1399" s="233"/>
      <c r="AV1399" s="233"/>
      <c r="AW1399" s="233"/>
      <c r="AX1399" s="233"/>
      <c r="AY1399" s="233"/>
      <c r="AZ1399" s="233"/>
      <c r="BA1399" s="233"/>
      <c r="BB1399" s="233"/>
      <c r="BC1399" s="233"/>
      <c r="BD1399" s="233"/>
      <c r="BE1399" s="233"/>
      <c r="BF1399" s="233"/>
      <c r="BG1399" s="233"/>
      <c r="BH1399" s="233"/>
      <c r="BI1399" s="233"/>
      <c r="BJ1399" s="233"/>
      <c r="BK1399" s="233"/>
      <c r="BL1399" s="233"/>
      <c r="BM1399" s="233"/>
      <c r="BN1399" s="233"/>
      <c r="BO1399" s="233"/>
      <c r="BP1399" s="233"/>
      <c r="BQ1399" s="233"/>
      <c r="BR1399" s="233"/>
      <c r="BS1399" s="233"/>
      <c r="BT1399" s="233"/>
      <c r="BU1399" s="233"/>
      <c r="BV1399" s="233"/>
      <c r="BW1399" s="233"/>
      <c r="BX1399" s="233"/>
      <c r="BY1399" s="233"/>
      <c r="BZ1399" s="233"/>
      <c r="CA1399" s="233"/>
      <c r="CB1399" s="233"/>
      <c r="CC1399" s="176" t="s">
        <v>1015</v>
      </c>
    </row>
    <row r="1400" spans="2:81" ht="15" customHeight="1">
      <c r="B1400" s="197" t="s">
        <v>1016</v>
      </c>
      <c r="C1400" s="76"/>
      <c r="D1400" s="76" t="s">
        <v>654</v>
      </c>
      <c r="E1400" s="76"/>
      <c r="F1400" s="76"/>
      <c r="G1400" s="76"/>
      <c r="H1400" s="76"/>
      <c r="I1400" s="76"/>
      <c r="J1400" s="76"/>
      <c r="K1400" s="76"/>
      <c r="L1400" s="76"/>
      <c r="M1400" s="76"/>
      <c r="N1400" s="76"/>
      <c r="O1400" s="76"/>
      <c r="P1400" s="76"/>
      <c r="Q1400" s="76"/>
      <c r="R1400" s="76"/>
      <c r="S1400" s="76"/>
      <c r="T1400" s="231"/>
      <c r="U1400" s="231"/>
      <c r="V1400" s="231"/>
      <c r="W1400" s="231"/>
      <c r="X1400" s="231"/>
      <c r="Y1400" s="231"/>
      <c r="Z1400" s="231"/>
      <c r="AA1400" s="231"/>
      <c r="AB1400" s="231"/>
      <c r="AC1400" s="231"/>
      <c r="AD1400" s="231"/>
      <c r="AE1400" s="231"/>
      <c r="AF1400" s="231"/>
      <c r="AG1400" s="231"/>
      <c r="AH1400" s="231"/>
      <c r="AI1400" s="231"/>
      <c r="AJ1400" s="231"/>
      <c r="AK1400" s="231"/>
      <c r="AL1400" s="231"/>
      <c r="AM1400" s="231"/>
      <c r="AN1400" s="231"/>
      <c r="AO1400" s="231"/>
      <c r="AP1400" s="231"/>
      <c r="AQ1400" s="231"/>
      <c r="AR1400" s="231"/>
      <c r="AS1400" s="231"/>
      <c r="AT1400" s="231"/>
      <c r="AU1400" s="231"/>
      <c r="AV1400" s="231"/>
      <c r="AW1400" s="231"/>
      <c r="AX1400" s="231"/>
      <c r="AY1400" s="231"/>
      <c r="AZ1400" s="231"/>
      <c r="BA1400" s="231"/>
      <c r="BB1400" s="231"/>
      <c r="BC1400" s="231"/>
      <c r="BD1400" s="231"/>
      <c r="BE1400" s="231"/>
      <c r="BF1400" s="231"/>
      <c r="BG1400" s="231"/>
      <c r="BH1400" s="231"/>
      <c r="BI1400" s="231"/>
      <c r="BJ1400" s="231"/>
      <c r="BK1400" s="231"/>
      <c r="BL1400" s="231"/>
      <c r="BM1400" s="231"/>
      <c r="BN1400" s="231"/>
      <c r="BO1400" s="231"/>
      <c r="BP1400" s="231"/>
      <c r="BQ1400" s="231"/>
      <c r="BR1400" s="231"/>
      <c r="BS1400" s="231"/>
      <c r="BT1400" s="231"/>
      <c r="BU1400" s="231"/>
      <c r="BV1400" s="231"/>
      <c r="BW1400" s="231"/>
      <c r="BX1400" s="231"/>
      <c r="BY1400" s="231"/>
      <c r="BZ1400" s="231"/>
      <c r="CA1400" s="231"/>
      <c r="CB1400" s="231"/>
      <c r="CC1400" s="177" t="s">
        <v>1016</v>
      </c>
    </row>
    <row r="1401" spans="2:81" ht="15" customHeight="1">
      <c r="B1401" s="305" t="s">
        <v>1216</v>
      </c>
      <c r="C1401" s="24"/>
      <c r="D1401" s="24"/>
      <c r="E1401" s="233" t="s">
        <v>799</v>
      </c>
      <c r="F1401" s="233"/>
      <c r="G1401" s="233"/>
      <c r="H1401" s="233"/>
      <c r="I1401" s="233"/>
      <c r="J1401" s="233"/>
      <c r="K1401" s="233"/>
      <c r="L1401" s="233"/>
      <c r="M1401" s="233"/>
      <c r="N1401" s="233"/>
      <c r="O1401" s="233"/>
      <c r="P1401" s="233"/>
      <c r="Q1401" s="233"/>
      <c r="R1401" s="233"/>
      <c r="S1401" s="233"/>
      <c r="T1401" s="233"/>
      <c r="U1401" s="233"/>
      <c r="V1401" s="233"/>
      <c r="W1401" s="233"/>
      <c r="X1401" s="233"/>
      <c r="Y1401" s="233"/>
      <c r="Z1401" s="233"/>
      <c r="AA1401" s="233"/>
      <c r="AB1401" s="233"/>
      <c r="AC1401" s="233"/>
      <c r="AD1401" s="233"/>
      <c r="AE1401" s="233"/>
      <c r="AF1401" s="233"/>
      <c r="AG1401" s="233"/>
      <c r="AH1401" s="233"/>
      <c r="AI1401" s="233"/>
      <c r="AJ1401" s="233"/>
      <c r="AK1401" s="233"/>
      <c r="AL1401" s="233"/>
      <c r="AM1401" s="233"/>
      <c r="AN1401" s="233"/>
      <c r="AO1401" s="233"/>
      <c r="AP1401" s="233"/>
      <c r="AQ1401" s="233"/>
      <c r="AR1401" s="233"/>
      <c r="AS1401" s="233"/>
      <c r="AT1401" s="233"/>
      <c r="AU1401" s="233"/>
      <c r="AV1401" s="233"/>
      <c r="AW1401" s="233"/>
      <c r="AX1401" s="233"/>
      <c r="AY1401" s="233"/>
      <c r="AZ1401" s="233"/>
      <c r="BA1401" s="233"/>
      <c r="BB1401" s="233"/>
      <c r="BC1401" s="233"/>
      <c r="BD1401" s="233"/>
      <c r="BE1401" s="233"/>
      <c r="BF1401" s="233"/>
      <c r="BG1401" s="233"/>
      <c r="BH1401" s="233"/>
      <c r="BI1401" s="233"/>
      <c r="BJ1401" s="233"/>
      <c r="BK1401" s="233"/>
      <c r="BL1401" s="233"/>
      <c r="BM1401" s="233"/>
      <c r="BN1401" s="233"/>
      <c r="BO1401" s="233"/>
      <c r="BP1401" s="233"/>
      <c r="BQ1401" s="233"/>
      <c r="BR1401" s="233"/>
      <c r="BS1401" s="233"/>
      <c r="BT1401" s="233"/>
      <c r="BU1401" s="233"/>
      <c r="BV1401" s="233"/>
      <c r="BW1401" s="233"/>
      <c r="BX1401" s="233"/>
      <c r="BY1401" s="233"/>
      <c r="BZ1401" s="233"/>
      <c r="CA1401" s="233"/>
      <c r="CB1401" s="233"/>
      <c r="CC1401" s="118" t="s">
        <v>1152</v>
      </c>
    </row>
    <row r="1402" spans="2:81" ht="15" customHeight="1">
      <c r="B1402" s="305"/>
      <c r="C1402" s="24"/>
      <c r="D1402" s="24"/>
      <c r="E1402" s="233"/>
      <c r="F1402" s="233"/>
      <c r="G1402" s="233"/>
      <c r="H1402" s="233"/>
      <c r="I1402" s="233"/>
      <c r="J1402" s="233"/>
      <c r="K1402" s="233"/>
      <c r="L1402" s="233"/>
      <c r="M1402" s="233"/>
      <c r="N1402" s="233"/>
      <c r="O1402" s="233"/>
      <c r="P1402" s="233"/>
      <c r="Q1402" s="233"/>
      <c r="R1402" s="233"/>
      <c r="S1402" s="233"/>
      <c r="T1402" s="233"/>
      <c r="U1402" s="233"/>
      <c r="V1402" s="233"/>
      <c r="W1402" s="233"/>
      <c r="X1402" s="233"/>
      <c r="Y1402" s="233"/>
      <c r="Z1402" s="233"/>
      <c r="AA1402" s="233"/>
      <c r="AB1402" s="233"/>
      <c r="AC1402" s="233"/>
      <c r="AD1402" s="233"/>
      <c r="AE1402" s="233"/>
      <c r="AF1402" s="233"/>
      <c r="AG1402" s="233"/>
      <c r="AH1402" s="233"/>
      <c r="AI1402" s="233"/>
      <c r="AJ1402" s="233"/>
      <c r="AK1402" s="233"/>
      <c r="AL1402" s="233"/>
      <c r="AM1402" s="233"/>
      <c r="AN1402" s="233"/>
      <c r="AO1402" s="233"/>
      <c r="AP1402" s="233"/>
      <c r="AQ1402" s="233"/>
      <c r="AR1402" s="233"/>
      <c r="AS1402" s="233"/>
      <c r="AT1402" s="233"/>
      <c r="AU1402" s="233"/>
      <c r="AV1402" s="233"/>
      <c r="AW1402" s="233"/>
      <c r="AX1402" s="233"/>
      <c r="AY1402" s="233"/>
      <c r="AZ1402" s="233"/>
      <c r="BA1402" s="233"/>
      <c r="BB1402" s="233"/>
      <c r="BC1402" s="233"/>
      <c r="BD1402" s="233"/>
      <c r="BE1402" s="233"/>
      <c r="BF1402" s="233"/>
      <c r="BG1402" s="233"/>
      <c r="BH1402" s="233"/>
      <c r="BI1402" s="233"/>
      <c r="BJ1402" s="233"/>
      <c r="BK1402" s="233"/>
      <c r="BL1402" s="233"/>
      <c r="BM1402" s="233"/>
      <c r="BN1402" s="233"/>
      <c r="BO1402" s="233"/>
      <c r="BP1402" s="233"/>
      <c r="BQ1402" s="233"/>
      <c r="BR1402" s="233"/>
      <c r="BS1402" s="233"/>
      <c r="BT1402" s="233"/>
      <c r="BU1402" s="233"/>
      <c r="BV1402" s="233"/>
      <c r="BW1402" s="233"/>
      <c r="BX1402" s="233"/>
      <c r="BY1402" s="233"/>
      <c r="BZ1402" s="233"/>
      <c r="CA1402" s="233"/>
      <c r="CB1402" s="233"/>
      <c r="CC1402" s="23"/>
    </row>
    <row r="1403" spans="2:81" ht="15" customHeight="1">
      <c r="B1403" s="305"/>
      <c r="C1403" s="24"/>
      <c r="D1403" s="24"/>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233"/>
      <c r="AF1403" s="233"/>
      <c r="AG1403" s="233"/>
      <c r="AH1403" s="233"/>
      <c r="AI1403" s="233"/>
      <c r="AJ1403" s="233"/>
      <c r="AK1403" s="233"/>
      <c r="AL1403" s="233"/>
      <c r="AM1403" s="233"/>
      <c r="AN1403" s="233"/>
      <c r="AO1403" s="233"/>
      <c r="AP1403" s="233"/>
      <c r="AQ1403" s="233"/>
      <c r="AR1403" s="233"/>
      <c r="AS1403" s="233"/>
      <c r="AT1403" s="233"/>
      <c r="AU1403" s="233"/>
      <c r="AV1403" s="233"/>
      <c r="AW1403" s="233"/>
      <c r="AX1403" s="233"/>
      <c r="AY1403" s="233"/>
      <c r="AZ1403" s="233"/>
      <c r="BA1403" s="233"/>
      <c r="BB1403" s="233"/>
      <c r="BC1403" s="233"/>
      <c r="BD1403" s="233"/>
      <c r="BE1403" s="233"/>
      <c r="BF1403" s="233"/>
      <c r="BG1403" s="233"/>
      <c r="BH1403" s="233"/>
      <c r="BI1403" s="233"/>
      <c r="BJ1403" s="233"/>
      <c r="BK1403" s="233"/>
      <c r="BL1403" s="233"/>
      <c r="BM1403" s="233"/>
      <c r="BN1403" s="233"/>
      <c r="BO1403" s="233"/>
      <c r="BP1403" s="233"/>
      <c r="BQ1403" s="233"/>
      <c r="BR1403" s="233"/>
      <c r="BS1403" s="233"/>
      <c r="BT1403" s="233"/>
      <c r="BU1403" s="233"/>
      <c r="BV1403" s="233"/>
      <c r="BW1403" s="233"/>
      <c r="BX1403" s="233"/>
      <c r="BY1403" s="233"/>
      <c r="BZ1403" s="233"/>
      <c r="CA1403" s="233"/>
      <c r="CB1403" s="233"/>
      <c r="CC1403" s="1"/>
    </row>
    <row r="1404" spans="2:81" ht="15" customHeight="1">
      <c r="B1404" s="305"/>
      <c r="C1404" s="24"/>
      <c r="D1404" s="24"/>
      <c r="E1404" s="233"/>
      <c r="F1404" s="233"/>
      <c r="G1404" s="233"/>
      <c r="H1404" s="233"/>
      <c r="I1404" s="233"/>
      <c r="J1404" s="233"/>
      <c r="K1404" s="233"/>
      <c r="L1404" s="233"/>
      <c r="M1404" s="233"/>
      <c r="N1404" s="233"/>
      <c r="O1404" s="233"/>
      <c r="P1404" s="233"/>
      <c r="Q1404" s="233"/>
      <c r="R1404" s="233"/>
      <c r="S1404" s="233"/>
      <c r="T1404" s="233"/>
      <c r="U1404" s="233"/>
      <c r="V1404" s="233"/>
      <c r="W1404" s="233"/>
      <c r="X1404" s="233"/>
      <c r="Y1404" s="233"/>
      <c r="Z1404" s="233"/>
      <c r="AA1404" s="233"/>
      <c r="AB1404" s="233"/>
      <c r="AC1404" s="233"/>
      <c r="AD1404" s="233"/>
      <c r="AE1404" s="233"/>
      <c r="AF1404" s="233"/>
      <c r="AG1404" s="233"/>
      <c r="AH1404" s="233"/>
      <c r="AI1404" s="233"/>
      <c r="AJ1404" s="233"/>
      <c r="AK1404" s="233"/>
      <c r="AL1404" s="233"/>
      <c r="AM1404" s="233"/>
      <c r="AN1404" s="233"/>
      <c r="AO1404" s="233"/>
      <c r="AP1404" s="233"/>
      <c r="AQ1404" s="233"/>
      <c r="AR1404" s="233"/>
      <c r="AS1404" s="233"/>
      <c r="AT1404" s="233"/>
      <c r="AU1404" s="233"/>
      <c r="AV1404" s="233"/>
      <c r="AW1404" s="233"/>
      <c r="AX1404" s="233"/>
      <c r="AY1404" s="233"/>
      <c r="AZ1404" s="233"/>
      <c r="BA1404" s="233"/>
      <c r="BB1404" s="233"/>
      <c r="BC1404" s="233"/>
      <c r="BD1404" s="233"/>
      <c r="BE1404" s="233"/>
      <c r="BF1404" s="233"/>
      <c r="BG1404" s="233"/>
      <c r="BH1404" s="233"/>
      <c r="BI1404" s="233"/>
      <c r="BJ1404" s="233"/>
      <c r="BK1404" s="233"/>
      <c r="BL1404" s="233"/>
      <c r="BM1404" s="233"/>
      <c r="BN1404" s="233"/>
      <c r="BO1404" s="233"/>
      <c r="BP1404" s="233"/>
      <c r="BQ1404" s="233"/>
      <c r="BR1404" s="233"/>
      <c r="BS1404" s="233"/>
      <c r="BT1404" s="233"/>
      <c r="BU1404" s="233"/>
      <c r="BV1404" s="233"/>
      <c r="BW1404" s="233"/>
      <c r="BX1404" s="233"/>
      <c r="BY1404" s="233"/>
      <c r="BZ1404" s="233"/>
      <c r="CA1404" s="233"/>
      <c r="CB1404" s="233"/>
      <c r="CC1404" s="1"/>
    </row>
    <row r="1405" spans="2:81" ht="15" customHeight="1">
      <c r="B1405" s="305"/>
      <c r="C1405" s="28"/>
      <c r="D1405" s="28"/>
      <c r="E1405" s="302"/>
      <c r="F1405" s="302"/>
      <c r="G1405" s="302"/>
      <c r="H1405" s="302"/>
      <c r="I1405" s="302"/>
      <c r="J1405" s="302"/>
      <c r="K1405" s="302"/>
      <c r="L1405" s="302"/>
      <c r="M1405" s="302"/>
      <c r="N1405" s="302"/>
      <c r="O1405" s="302"/>
      <c r="P1405" s="302"/>
      <c r="Q1405" s="302"/>
      <c r="R1405" s="302"/>
      <c r="S1405" s="302"/>
      <c r="T1405" s="302"/>
      <c r="U1405" s="302"/>
      <c r="V1405" s="302"/>
      <c r="W1405" s="302"/>
      <c r="X1405" s="302"/>
      <c r="Y1405" s="302"/>
      <c r="Z1405" s="302"/>
      <c r="AA1405" s="302"/>
      <c r="AB1405" s="302"/>
      <c r="AC1405" s="302"/>
      <c r="AD1405" s="302"/>
      <c r="AE1405" s="302"/>
      <c r="AF1405" s="302"/>
      <c r="AG1405" s="302"/>
      <c r="AH1405" s="302"/>
      <c r="AI1405" s="302"/>
      <c r="AJ1405" s="302"/>
      <c r="AK1405" s="302"/>
      <c r="AL1405" s="302"/>
      <c r="AM1405" s="302"/>
      <c r="AN1405" s="302"/>
      <c r="AO1405" s="302"/>
      <c r="AP1405" s="302"/>
      <c r="AQ1405" s="302"/>
      <c r="AR1405" s="302"/>
      <c r="AS1405" s="302"/>
      <c r="AT1405" s="302"/>
      <c r="AU1405" s="302"/>
      <c r="AV1405" s="302"/>
      <c r="AW1405" s="302"/>
      <c r="AX1405" s="302"/>
      <c r="AY1405" s="302"/>
      <c r="AZ1405" s="302"/>
      <c r="BA1405" s="302"/>
      <c r="BB1405" s="302"/>
      <c r="BC1405" s="302"/>
      <c r="BD1405" s="302"/>
      <c r="BE1405" s="302"/>
      <c r="BF1405" s="302"/>
      <c r="BG1405" s="302"/>
      <c r="BH1405" s="302"/>
      <c r="BI1405" s="302"/>
      <c r="BJ1405" s="302"/>
      <c r="BK1405" s="302"/>
      <c r="BL1405" s="302"/>
      <c r="BM1405" s="302"/>
      <c r="BN1405" s="302"/>
      <c r="BO1405" s="302"/>
      <c r="BP1405" s="302"/>
      <c r="BQ1405" s="302"/>
      <c r="BR1405" s="302"/>
      <c r="BS1405" s="302"/>
      <c r="BT1405" s="302"/>
      <c r="BU1405" s="302"/>
      <c r="BV1405" s="302"/>
      <c r="BW1405" s="302"/>
      <c r="BX1405" s="302"/>
      <c r="BY1405" s="302"/>
      <c r="BZ1405" s="302"/>
      <c r="CA1405" s="302"/>
      <c r="CB1405" s="302"/>
      <c r="CC1405" s="1"/>
    </row>
    <row r="1406" spans="2:81" ht="15" customHeight="1">
      <c r="B1406" s="305"/>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1" ht="15" customHeight="1">
      <c r="B1407" s="305"/>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1" ht="15" customHeight="1">
      <c r="B1408" s="305"/>
      <c r="C1408" s="24"/>
      <c r="D1408" s="24"/>
      <c r="E1408" s="24"/>
      <c r="F1408" s="24"/>
      <c r="G1408" s="303"/>
      <c r="H1408" s="303"/>
      <c r="I1408" s="303"/>
      <c r="J1408" s="303"/>
      <c r="K1408" s="303"/>
      <c r="L1408" s="303"/>
      <c r="M1408" s="303"/>
      <c r="N1408" s="303"/>
      <c r="O1408" s="303"/>
      <c r="P1408" s="303"/>
      <c r="Q1408" s="303"/>
      <c r="R1408" s="303"/>
      <c r="S1408" s="303"/>
      <c r="T1408" s="303"/>
      <c r="U1408" s="303"/>
      <c r="V1408" s="303"/>
      <c r="W1408" s="303"/>
      <c r="X1408" s="303"/>
      <c r="Y1408" s="303"/>
      <c r="Z1408" s="303"/>
      <c r="AA1408" s="303"/>
      <c r="AB1408" s="303"/>
      <c r="AC1408" s="303"/>
      <c r="AD1408" s="303"/>
      <c r="AE1408" s="303"/>
      <c r="AF1408" s="303"/>
      <c r="AG1408" s="303"/>
      <c r="AH1408" s="303"/>
      <c r="AI1408" s="303"/>
      <c r="AJ1408" s="303"/>
      <c r="AK1408" s="303"/>
      <c r="AL1408" s="303"/>
      <c r="AM1408" s="303"/>
      <c r="AN1408" s="303"/>
      <c r="AO1408" s="303"/>
      <c r="AP1408" s="303"/>
      <c r="AQ1408" s="303"/>
      <c r="AR1408" s="303"/>
      <c r="AS1408" s="303"/>
      <c r="AT1408" s="303"/>
      <c r="AU1408" s="303"/>
      <c r="AV1408" s="303"/>
      <c r="AW1408" s="303"/>
      <c r="AX1408" s="303"/>
      <c r="AY1408" s="303"/>
      <c r="AZ1408" s="303"/>
      <c r="BA1408" s="303"/>
      <c r="BB1408" s="303"/>
      <c r="BC1408" s="303"/>
      <c r="BD1408" s="303"/>
      <c r="BE1408" s="303"/>
      <c r="BF1408" s="303"/>
      <c r="BG1408" s="303"/>
      <c r="BH1408" s="303"/>
      <c r="BI1408" s="303"/>
      <c r="BJ1408" s="303"/>
      <c r="BK1408" s="303"/>
      <c r="BL1408" s="303"/>
      <c r="BM1408" s="303"/>
      <c r="BN1408" s="303"/>
      <c r="BO1408" s="303"/>
      <c r="BP1408" s="303"/>
      <c r="BQ1408" s="303"/>
      <c r="BR1408" s="303"/>
      <c r="BS1408" s="303"/>
      <c r="BT1408" s="303"/>
      <c r="BU1408" s="303"/>
      <c r="BV1408" s="303"/>
      <c r="BW1408" s="303"/>
      <c r="BX1408" s="303"/>
      <c r="BY1408" s="303"/>
      <c r="BZ1408" s="303"/>
      <c r="CA1408" s="303"/>
      <c r="CB1408" s="25"/>
      <c r="CC1408" s="1"/>
    </row>
    <row r="1409" spans="2:81" ht="15" customHeight="1">
      <c r="B1409" s="305"/>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305"/>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305"/>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305"/>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305"/>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305"/>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305"/>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305"/>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305"/>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305"/>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305"/>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305"/>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305"/>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305"/>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305"/>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305"/>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305"/>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305"/>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305"/>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305"/>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305"/>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305"/>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305"/>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305"/>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305"/>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305"/>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305"/>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305"/>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305"/>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305"/>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305"/>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305"/>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305"/>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305"/>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305"/>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305"/>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305"/>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305"/>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305"/>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5" t="s">
        <v>1018</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4" t="s">
        <v>1018</v>
      </c>
    </row>
    <row r="1449" spans="2:81" ht="15" customHeight="1" thickBot="1">
      <c r="B1449" s="196" t="s">
        <v>1015</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6" t="s">
        <v>1015</v>
      </c>
    </row>
    <row r="1450" spans="2:81" ht="15" customHeight="1">
      <c r="B1450" s="200" t="s">
        <v>1016</v>
      </c>
      <c r="C1450" s="259" t="s">
        <v>152</v>
      </c>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59"/>
      <c r="AE1450" s="259"/>
      <c r="AF1450" s="259"/>
      <c r="AG1450" s="259"/>
      <c r="AH1450" s="259"/>
      <c r="AI1450" s="259"/>
      <c r="AJ1450" s="259"/>
      <c r="AK1450" s="259"/>
      <c r="AL1450" s="259"/>
      <c r="AM1450" s="259"/>
      <c r="AN1450" s="259"/>
      <c r="AO1450" s="259"/>
      <c r="AP1450" s="259"/>
      <c r="AQ1450" s="259"/>
      <c r="AR1450" s="259"/>
      <c r="AS1450" s="259"/>
      <c r="AT1450" s="259"/>
      <c r="AU1450" s="259"/>
      <c r="AV1450" s="259"/>
      <c r="AW1450" s="259"/>
      <c r="AX1450" s="259"/>
      <c r="AY1450" s="259"/>
      <c r="AZ1450" s="259"/>
      <c r="BA1450" s="259"/>
      <c r="BB1450" s="259"/>
      <c r="BC1450" s="259"/>
      <c r="BD1450" s="259"/>
      <c r="BE1450" s="259"/>
      <c r="BF1450" s="259"/>
      <c r="BG1450" s="259"/>
      <c r="BH1450" s="259"/>
      <c r="BI1450" s="259"/>
      <c r="BJ1450" s="259"/>
      <c r="BK1450" s="259"/>
      <c r="BL1450" s="259"/>
      <c r="BM1450" s="259"/>
      <c r="BN1450" s="259"/>
      <c r="BO1450" s="259"/>
      <c r="BP1450" s="259"/>
      <c r="BQ1450" s="259"/>
      <c r="BR1450" s="259"/>
      <c r="BS1450" s="259"/>
      <c r="BT1450" s="259"/>
      <c r="BU1450" s="259"/>
      <c r="BV1450" s="259"/>
      <c r="BW1450" s="259"/>
      <c r="BX1450" s="259"/>
      <c r="BY1450" s="259"/>
      <c r="BZ1450" s="259"/>
      <c r="CA1450" s="259"/>
      <c r="CB1450" s="259"/>
      <c r="CC1450" s="197" t="s">
        <v>1016</v>
      </c>
    </row>
    <row r="1451" spans="2:81" ht="15" customHeight="1">
      <c r="B1451" s="305" t="s">
        <v>1217</v>
      </c>
      <c r="C1451" s="24"/>
      <c r="D1451" s="24" t="s">
        <v>153</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5"/>
    </row>
    <row r="1452" spans="2:81" ht="15" customHeight="1">
      <c r="B1452" s="305"/>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305"/>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305"/>
      <c r="C1454" s="24"/>
      <c r="D1454" s="24" t="s">
        <v>154</v>
      </c>
      <c r="E1454" s="24"/>
      <c r="F1454" s="24"/>
      <c r="G1454" s="24"/>
      <c r="H1454" s="24"/>
      <c r="I1454" s="24"/>
      <c r="J1454" s="24"/>
      <c r="K1454" s="24"/>
      <c r="L1454" s="24"/>
      <c r="M1454" s="24"/>
      <c r="N1454" s="24"/>
      <c r="O1454" s="24"/>
      <c r="P1454" s="267"/>
      <c r="Q1454" s="267"/>
      <c r="R1454" s="267"/>
      <c r="S1454" s="267"/>
      <c r="T1454" s="267"/>
      <c r="U1454" s="267"/>
      <c r="V1454" s="267"/>
      <c r="W1454" s="267"/>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1019</v>
      </c>
    </row>
    <row r="1455" spans="2:81" ht="15" customHeight="1">
      <c r="B1455" s="305"/>
      <c r="C1455" s="24"/>
      <c r="D1455" s="24" t="s">
        <v>155</v>
      </c>
      <c r="E1455" s="24"/>
      <c r="F1455" s="24"/>
      <c r="G1455" s="24"/>
      <c r="H1455" s="24"/>
      <c r="I1455" s="24"/>
      <c r="J1455" s="24"/>
      <c r="K1455" s="24"/>
      <c r="L1455" s="24"/>
      <c r="M1455" s="24"/>
      <c r="N1455" s="24"/>
      <c r="O1455" s="259" t="s">
        <v>930</v>
      </c>
      <c r="P1455" s="259"/>
      <c r="Q1455" s="259"/>
      <c r="R1455" s="259"/>
      <c r="S1455" s="259"/>
      <c r="T1455" s="315" t="s">
        <v>927</v>
      </c>
      <c r="U1455" s="315"/>
      <c r="V1455" s="315"/>
      <c r="W1455" s="315"/>
      <c r="X1455" s="315"/>
      <c r="Y1455" s="315"/>
      <c r="Z1455" s="315"/>
      <c r="AA1455" s="315"/>
      <c r="AB1455" s="315"/>
      <c r="AC1455" s="315"/>
      <c r="AD1455" s="315"/>
      <c r="AE1455" s="315"/>
      <c r="AF1455" s="315"/>
      <c r="AG1455" s="315"/>
      <c r="AH1455" s="315"/>
      <c r="AI1455" s="315"/>
      <c r="AJ1455" s="315"/>
      <c r="AK1455" s="315"/>
      <c r="AL1455" s="315"/>
      <c r="AM1455" s="315"/>
      <c r="AN1455" s="315"/>
      <c r="AO1455" s="315"/>
      <c r="AP1455" s="315"/>
      <c r="AQ1455" s="315"/>
      <c r="AR1455" s="315"/>
      <c r="AS1455" s="315"/>
      <c r="AT1455" s="315"/>
      <c r="AU1455" s="315"/>
      <c r="AV1455" s="315"/>
      <c r="AW1455" s="315"/>
      <c r="AX1455" s="315"/>
      <c r="AY1455" s="315"/>
      <c r="AZ1455" s="315"/>
      <c r="BA1455" s="315"/>
      <c r="BB1455" s="315"/>
      <c r="BC1455" s="315"/>
      <c r="BD1455" s="315"/>
      <c r="BE1455" s="315"/>
      <c r="BF1455" s="315"/>
      <c r="BG1455" s="315"/>
      <c r="BH1455" s="315"/>
      <c r="BI1455" s="315"/>
      <c r="BJ1455" s="315"/>
      <c r="BK1455" s="315"/>
      <c r="BL1455" s="315"/>
      <c r="BM1455" s="315"/>
      <c r="BN1455" s="315"/>
      <c r="BO1455" s="315"/>
      <c r="BP1455" s="315"/>
      <c r="BQ1455" s="315"/>
      <c r="BR1455" s="315"/>
      <c r="BS1455" s="315"/>
      <c r="BT1455" s="315"/>
      <c r="BU1455" s="315"/>
      <c r="BV1455" s="315"/>
      <c r="BW1455" s="315"/>
      <c r="BX1455" s="315"/>
      <c r="BY1455" s="315"/>
      <c r="BZ1455" s="315"/>
      <c r="CA1455" s="24"/>
      <c r="CB1455" s="24"/>
      <c r="CC1455" s="1"/>
    </row>
    <row r="1456" spans="2:81" ht="15" customHeight="1">
      <c r="B1456" s="305"/>
      <c r="C1456" s="24"/>
      <c r="D1456" s="24"/>
      <c r="E1456" s="24"/>
      <c r="F1456" s="24"/>
      <c r="G1456" s="24"/>
      <c r="H1456" s="24"/>
      <c r="I1456" s="24"/>
      <c r="J1456" s="24"/>
      <c r="K1456" s="24"/>
      <c r="L1456" s="24"/>
      <c r="M1456" s="24"/>
      <c r="N1456" s="24"/>
      <c r="O1456" s="259" t="s">
        <v>930</v>
      </c>
      <c r="P1456" s="259"/>
      <c r="Q1456" s="259"/>
      <c r="R1456" s="259"/>
      <c r="S1456" s="259"/>
      <c r="T1456" s="315"/>
      <c r="U1456" s="315"/>
      <c r="V1456" s="315"/>
      <c r="W1456" s="315"/>
      <c r="X1456" s="315"/>
      <c r="Y1456" s="315"/>
      <c r="Z1456" s="315"/>
      <c r="AA1456" s="315"/>
      <c r="AB1456" s="315"/>
      <c r="AC1456" s="315"/>
      <c r="AD1456" s="315"/>
      <c r="AE1456" s="315"/>
      <c r="AF1456" s="315"/>
      <c r="AG1456" s="315"/>
      <c r="AH1456" s="315"/>
      <c r="AI1456" s="315"/>
      <c r="AJ1456" s="315"/>
      <c r="AK1456" s="315"/>
      <c r="AL1456" s="315"/>
      <c r="AM1456" s="315"/>
      <c r="AN1456" s="315"/>
      <c r="AO1456" s="315"/>
      <c r="AP1456" s="315"/>
      <c r="AQ1456" s="315"/>
      <c r="AR1456" s="315"/>
      <c r="AS1456" s="315"/>
      <c r="AT1456" s="315"/>
      <c r="AU1456" s="315"/>
      <c r="AV1456" s="315"/>
      <c r="AW1456" s="315"/>
      <c r="AX1456" s="315"/>
      <c r="AY1456" s="315"/>
      <c r="AZ1456" s="315"/>
      <c r="BA1456" s="315"/>
      <c r="BB1456" s="315"/>
      <c r="BC1456" s="315"/>
      <c r="BD1456" s="315"/>
      <c r="BE1456" s="315"/>
      <c r="BF1456" s="315"/>
      <c r="BG1456" s="315"/>
      <c r="BH1456" s="315"/>
      <c r="BI1456" s="315"/>
      <c r="BJ1456" s="315"/>
      <c r="BK1456" s="315"/>
      <c r="BL1456" s="315"/>
      <c r="BM1456" s="315"/>
      <c r="BN1456" s="315"/>
      <c r="BO1456" s="315"/>
      <c r="BP1456" s="315"/>
      <c r="BQ1456" s="315"/>
      <c r="BR1456" s="315"/>
      <c r="BS1456" s="315"/>
      <c r="BT1456" s="315"/>
      <c r="BU1456" s="315"/>
      <c r="BV1456" s="315"/>
      <c r="BW1456" s="315"/>
      <c r="BX1456" s="315"/>
      <c r="BY1456" s="315"/>
      <c r="BZ1456" s="315"/>
      <c r="CA1456" s="24"/>
      <c r="CB1456" s="24"/>
      <c r="CC1456" s="1"/>
    </row>
    <row r="1457" spans="2:81" ht="15" customHeight="1">
      <c r="B1457" s="305"/>
      <c r="C1457" s="24"/>
      <c r="D1457" s="24"/>
      <c r="E1457" s="24"/>
      <c r="F1457" s="24"/>
      <c r="G1457" s="24"/>
      <c r="H1457" s="24"/>
      <c r="I1457" s="24"/>
      <c r="J1457" s="24"/>
      <c r="K1457" s="24"/>
      <c r="L1457" s="24"/>
      <c r="M1457" s="24"/>
      <c r="N1457" s="24"/>
      <c r="O1457" s="259" t="s">
        <v>930</v>
      </c>
      <c r="P1457" s="259"/>
      <c r="Q1457" s="259"/>
      <c r="R1457" s="259"/>
      <c r="S1457" s="259"/>
      <c r="T1457" s="315"/>
      <c r="U1457" s="315"/>
      <c r="V1457" s="315"/>
      <c r="W1457" s="315"/>
      <c r="X1457" s="315"/>
      <c r="Y1457" s="315"/>
      <c r="Z1457" s="315"/>
      <c r="AA1457" s="315"/>
      <c r="AB1457" s="315"/>
      <c r="AC1457" s="315"/>
      <c r="AD1457" s="315"/>
      <c r="AE1457" s="315"/>
      <c r="AF1457" s="315"/>
      <c r="AG1457" s="315"/>
      <c r="AH1457" s="315"/>
      <c r="AI1457" s="315"/>
      <c r="AJ1457" s="315"/>
      <c r="AK1457" s="315"/>
      <c r="AL1457" s="315"/>
      <c r="AM1457" s="315"/>
      <c r="AN1457" s="315"/>
      <c r="AO1457" s="315"/>
      <c r="AP1457" s="315"/>
      <c r="AQ1457" s="315"/>
      <c r="AR1457" s="315"/>
      <c r="AS1457" s="315"/>
      <c r="AT1457" s="315"/>
      <c r="AU1457" s="315"/>
      <c r="AV1457" s="315"/>
      <c r="AW1457" s="315"/>
      <c r="AX1457" s="315"/>
      <c r="AY1457" s="315"/>
      <c r="AZ1457" s="315"/>
      <c r="BA1457" s="315"/>
      <c r="BB1457" s="315"/>
      <c r="BC1457" s="315"/>
      <c r="BD1457" s="315"/>
      <c r="BE1457" s="315"/>
      <c r="BF1457" s="315"/>
      <c r="BG1457" s="315"/>
      <c r="BH1457" s="315"/>
      <c r="BI1457" s="315"/>
      <c r="BJ1457" s="315"/>
      <c r="BK1457" s="315"/>
      <c r="BL1457" s="315"/>
      <c r="BM1457" s="315"/>
      <c r="BN1457" s="315"/>
      <c r="BO1457" s="315"/>
      <c r="BP1457" s="315"/>
      <c r="BQ1457" s="315"/>
      <c r="BR1457" s="315"/>
      <c r="BS1457" s="315"/>
      <c r="BT1457" s="315"/>
      <c r="BU1457" s="315"/>
      <c r="BV1457" s="315"/>
      <c r="BW1457" s="315"/>
      <c r="BX1457" s="315"/>
      <c r="BY1457" s="315"/>
      <c r="BZ1457" s="315"/>
      <c r="CA1457" s="24"/>
      <c r="CB1457" s="24"/>
      <c r="CC1457" s="1"/>
    </row>
    <row r="1458" spans="2:81" ht="15" customHeight="1">
      <c r="B1458" s="305"/>
      <c r="C1458" s="24"/>
      <c r="D1458" s="24"/>
      <c r="E1458" s="24"/>
      <c r="F1458" s="24"/>
      <c r="G1458" s="24"/>
      <c r="H1458" s="24"/>
      <c r="I1458" s="24"/>
      <c r="J1458" s="24"/>
      <c r="K1458" s="24"/>
      <c r="L1458" s="24"/>
      <c r="M1458" s="24"/>
      <c r="N1458" s="24"/>
      <c r="O1458" s="259" t="s">
        <v>930</v>
      </c>
      <c r="P1458" s="259"/>
      <c r="Q1458" s="259"/>
      <c r="R1458" s="259"/>
      <c r="S1458" s="259"/>
      <c r="T1458" s="315"/>
      <c r="U1458" s="315"/>
      <c r="V1458" s="315"/>
      <c r="W1458" s="315"/>
      <c r="X1458" s="315"/>
      <c r="Y1458" s="315"/>
      <c r="Z1458" s="315"/>
      <c r="AA1458" s="315"/>
      <c r="AB1458" s="315"/>
      <c r="AC1458" s="315"/>
      <c r="AD1458" s="315"/>
      <c r="AE1458" s="315"/>
      <c r="AF1458" s="315"/>
      <c r="AG1458" s="315"/>
      <c r="AH1458" s="315"/>
      <c r="AI1458" s="315"/>
      <c r="AJ1458" s="315"/>
      <c r="AK1458" s="315"/>
      <c r="AL1458" s="315"/>
      <c r="AM1458" s="315"/>
      <c r="AN1458" s="315"/>
      <c r="AO1458" s="315"/>
      <c r="AP1458" s="315"/>
      <c r="AQ1458" s="315"/>
      <c r="AR1458" s="315"/>
      <c r="AS1458" s="315"/>
      <c r="AT1458" s="315"/>
      <c r="AU1458" s="315"/>
      <c r="AV1458" s="315"/>
      <c r="AW1458" s="315"/>
      <c r="AX1458" s="315"/>
      <c r="AY1458" s="315"/>
      <c r="AZ1458" s="315"/>
      <c r="BA1458" s="315"/>
      <c r="BB1458" s="315"/>
      <c r="BC1458" s="315"/>
      <c r="BD1458" s="315"/>
      <c r="BE1458" s="315"/>
      <c r="BF1458" s="315"/>
      <c r="BG1458" s="315"/>
      <c r="BH1458" s="315"/>
      <c r="BI1458" s="315"/>
      <c r="BJ1458" s="315"/>
      <c r="BK1458" s="315"/>
      <c r="BL1458" s="315"/>
      <c r="BM1458" s="315"/>
      <c r="BN1458" s="315"/>
      <c r="BO1458" s="315"/>
      <c r="BP1458" s="315"/>
      <c r="BQ1458" s="315"/>
      <c r="BR1458" s="315"/>
      <c r="BS1458" s="315"/>
      <c r="BT1458" s="315"/>
      <c r="BU1458" s="315"/>
      <c r="BV1458" s="315"/>
      <c r="BW1458" s="315"/>
      <c r="BX1458" s="315"/>
      <c r="BY1458" s="315"/>
      <c r="BZ1458" s="315"/>
      <c r="CA1458" s="24"/>
      <c r="CB1458" s="24"/>
      <c r="CC1458" s="1"/>
    </row>
    <row r="1459" spans="2:81" ht="15" customHeight="1">
      <c r="B1459" s="305"/>
      <c r="C1459" s="24"/>
      <c r="D1459" s="24"/>
      <c r="E1459" s="24"/>
      <c r="F1459" s="24"/>
      <c r="G1459" s="24"/>
      <c r="H1459" s="24"/>
      <c r="I1459" s="24"/>
      <c r="J1459" s="24"/>
      <c r="K1459" s="24"/>
      <c r="L1459" s="24"/>
      <c r="M1459" s="24"/>
      <c r="N1459" s="24"/>
      <c r="O1459" s="259" t="s">
        <v>930</v>
      </c>
      <c r="P1459" s="259"/>
      <c r="Q1459" s="259"/>
      <c r="R1459" s="259"/>
      <c r="S1459" s="259"/>
      <c r="T1459" s="315"/>
      <c r="U1459" s="315"/>
      <c r="V1459" s="315"/>
      <c r="W1459" s="315"/>
      <c r="X1459" s="315"/>
      <c r="Y1459" s="315"/>
      <c r="Z1459" s="315"/>
      <c r="AA1459" s="315"/>
      <c r="AB1459" s="315"/>
      <c r="AC1459" s="315"/>
      <c r="AD1459" s="315"/>
      <c r="AE1459" s="315"/>
      <c r="AF1459" s="315"/>
      <c r="AG1459" s="315"/>
      <c r="AH1459" s="315"/>
      <c r="AI1459" s="315"/>
      <c r="AJ1459" s="315"/>
      <c r="AK1459" s="315"/>
      <c r="AL1459" s="315"/>
      <c r="AM1459" s="315"/>
      <c r="AN1459" s="315"/>
      <c r="AO1459" s="315"/>
      <c r="AP1459" s="315"/>
      <c r="AQ1459" s="315"/>
      <c r="AR1459" s="315"/>
      <c r="AS1459" s="315"/>
      <c r="AT1459" s="315"/>
      <c r="AU1459" s="315"/>
      <c r="AV1459" s="315"/>
      <c r="AW1459" s="315"/>
      <c r="AX1459" s="315"/>
      <c r="AY1459" s="315"/>
      <c r="AZ1459" s="315"/>
      <c r="BA1459" s="315"/>
      <c r="BB1459" s="315"/>
      <c r="BC1459" s="315"/>
      <c r="BD1459" s="315"/>
      <c r="BE1459" s="315"/>
      <c r="BF1459" s="315"/>
      <c r="BG1459" s="315"/>
      <c r="BH1459" s="315"/>
      <c r="BI1459" s="315"/>
      <c r="BJ1459" s="315"/>
      <c r="BK1459" s="315"/>
      <c r="BL1459" s="315"/>
      <c r="BM1459" s="315"/>
      <c r="BN1459" s="315"/>
      <c r="BO1459" s="315"/>
      <c r="BP1459" s="315"/>
      <c r="BQ1459" s="315"/>
      <c r="BR1459" s="315"/>
      <c r="BS1459" s="315"/>
      <c r="BT1459" s="315"/>
      <c r="BU1459" s="315"/>
      <c r="BV1459" s="315"/>
      <c r="BW1459" s="315"/>
      <c r="BX1459" s="315"/>
      <c r="BY1459" s="315"/>
      <c r="BZ1459" s="315"/>
      <c r="CA1459" s="24"/>
      <c r="CB1459" s="24"/>
      <c r="CC1459" s="1"/>
    </row>
    <row r="1460" spans="2:81" ht="15" customHeight="1">
      <c r="B1460" s="305"/>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305"/>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305"/>
      <c r="C1462" s="24"/>
      <c r="D1462" s="24" t="s">
        <v>156</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305"/>
      <c r="C1463" s="24"/>
      <c r="D1463" s="24"/>
      <c r="E1463" s="24"/>
      <c r="F1463" s="24"/>
      <c r="G1463" s="267" t="s">
        <v>37</v>
      </c>
      <c r="H1463" s="267"/>
      <c r="I1463" s="24" t="s">
        <v>114</v>
      </c>
      <c r="J1463" s="24"/>
      <c r="K1463" s="24"/>
      <c r="L1463" s="24"/>
      <c r="M1463" s="24"/>
      <c r="N1463" s="24"/>
      <c r="O1463" s="267" t="s">
        <v>37</v>
      </c>
      <c r="P1463" s="267"/>
      <c r="Q1463" s="24" t="s">
        <v>115</v>
      </c>
      <c r="R1463" s="24"/>
      <c r="S1463" s="24"/>
      <c r="T1463" s="24"/>
      <c r="U1463" s="24"/>
      <c r="V1463" s="24"/>
      <c r="W1463" s="267" t="s">
        <v>37</v>
      </c>
      <c r="X1463" s="267"/>
      <c r="Y1463" s="24" t="s">
        <v>116</v>
      </c>
      <c r="Z1463" s="24"/>
      <c r="AA1463" s="24"/>
      <c r="AB1463" s="24"/>
      <c r="AC1463" s="24"/>
      <c r="AD1463" s="24"/>
      <c r="AE1463" s="267" t="s">
        <v>37</v>
      </c>
      <c r="AF1463" s="267"/>
      <c r="AG1463" s="24" t="s">
        <v>117</v>
      </c>
      <c r="AH1463" s="24"/>
      <c r="AI1463" s="24"/>
      <c r="AJ1463" s="24"/>
      <c r="AK1463" s="24"/>
      <c r="AL1463" s="24"/>
      <c r="AM1463" s="267" t="s">
        <v>37</v>
      </c>
      <c r="AN1463" s="267"/>
      <c r="AO1463" s="24" t="s">
        <v>118</v>
      </c>
      <c r="AP1463" s="24"/>
      <c r="AQ1463" s="24"/>
      <c r="AR1463" s="24"/>
      <c r="AS1463" s="24"/>
      <c r="AT1463" s="24"/>
      <c r="AU1463" s="24"/>
      <c r="AV1463" s="24"/>
      <c r="AW1463" s="24"/>
      <c r="AX1463" s="267" t="s">
        <v>37</v>
      </c>
      <c r="AY1463" s="267"/>
      <c r="AZ1463" s="24" t="s">
        <v>119</v>
      </c>
      <c r="BA1463" s="24"/>
      <c r="BB1463" s="24"/>
      <c r="BC1463" s="24"/>
      <c r="BD1463" s="24"/>
      <c r="BE1463" s="24"/>
      <c r="BF1463" s="24"/>
      <c r="BG1463" s="24"/>
      <c r="BH1463" s="24"/>
      <c r="BI1463" s="24"/>
      <c r="BJ1463" s="24"/>
      <c r="BK1463" s="24"/>
      <c r="BL1463" s="267" t="s">
        <v>37</v>
      </c>
      <c r="BM1463" s="267"/>
      <c r="BN1463" s="24" t="s">
        <v>120</v>
      </c>
      <c r="BO1463" s="24"/>
      <c r="BP1463" s="24"/>
      <c r="BQ1463" s="24"/>
      <c r="BR1463" s="24"/>
      <c r="BS1463" s="24"/>
      <c r="BT1463" s="24"/>
      <c r="BU1463" s="24"/>
      <c r="BV1463" s="24"/>
      <c r="BW1463" s="24"/>
      <c r="BX1463" s="24"/>
      <c r="BY1463" s="24"/>
      <c r="BZ1463" s="24"/>
      <c r="CA1463" s="24"/>
      <c r="CB1463" s="24"/>
      <c r="CC1463" s="1"/>
    </row>
    <row r="1464" spans="2:81" ht="15" customHeight="1">
      <c r="B1464" s="305"/>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305"/>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305"/>
      <c r="C1466" s="24"/>
      <c r="D1466" s="24" t="s">
        <v>157</v>
      </c>
      <c r="E1466" s="24"/>
      <c r="F1466" s="24"/>
      <c r="G1466" s="24"/>
      <c r="H1466" s="24"/>
      <c r="I1466" s="24"/>
      <c r="J1466" s="24"/>
      <c r="K1466" s="24"/>
      <c r="L1466" s="24"/>
      <c r="M1466" s="24"/>
      <c r="N1466" s="24"/>
      <c r="O1466" s="24"/>
      <c r="P1466" s="24"/>
      <c r="Q1466" s="24"/>
      <c r="R1466" s="24"/>
      <c r="S1466" s="262" t="s">
        <v>931</v>
      </c>
      <c r="T1466" s="262"/>
      <c r="U1466" s="262"/>
      <c r="V1466" s="262"/>
      <c r="W1466" s="262"/>
      <c r="X1466" s="262"/>
      <c r="Y1466" s="262"/>
      <c r="Z1466" s="262"/>
      <c r="AA1466" s="262"/>
      <c r="AB1466" s="262"/>
      <c r="AC1466" s="262"/>
      <c r="AD1466" s="262"/>
      <c r="AE1466" s="262"/>
      <c r="AF1466" s="262"/>
      <c r="AG1466" s="262"/>
      <c r="AH1466" s="262"/>
      <c r="AI1466" s="262"/>
      <c r="AJ1466" s="262"/>
      <c r="AK1466" s="262"/>
      <c r="AL1466" s="262"/>
      <c r="AM1466" s="262"/>
      <c r="AN1466" s="262"/>
      <c r="AO1466" s="262"/>
      <c r="AP1466" s="262"/>
      <c r="AQ1466" s="24"/>
      <c r="AR1466" s="24" t="s">
        <v>738</v>
      </c>
      <c r="AS1466" s="24"/>
      <c r="AT1466" s="24"/>
      <c r="AU1466" s="24"/>
      <c r="AV1466" s="262"/>
      <c r="AW1466" s="262"/>
      <c r="AX1466" s="262"/>
      <c r="AY1466" s="262"/>
      <c r="AZ1466" s="262"/>
      <c r="BA1466" s="262"/>
      <c r="BB1466" s="262"/>
      <c r="BC1466" s="262"/>
      <c r="BD1466" s="262"/>
      <c r="BE1466" s="262"/>
      <c r="BF1466" s="262"/>
      <c r="BG1466" s="262"/>
      <c r="BH1466" s="262"/>
      <c r="BI1466" s="262"/>
      <c r="BJ1466" s="262"/>
      <c r="BK1466" s="262"/>
      <c r="BL1466" s="262"/>
      <c r="BM1466" s="262"/>
      <c r="BN1466" s="262"/>
      <c r="BO1466" s="262"/>
      <c r="BP1466" s="262"/>
      <c r="BQ1466" s="262"/>
      <c r="BR1466" s="24"/>
      <c r="BS1466" s="24"/>
      <c r="BT1466" s="24"/>
      <c r="BU1466" s="24"/>
      <c r="BV1466" s="24"/>
      <c r="BW1466" s="24"/>
      <c r="BX1466" s="24"/>
      <c r="BY1466" s="24"/>
      <c r="BZ1466" s="24"/>
      <c r="CA1466" s="24"/>
      <c r="CB1466" s="24"/>
      <c r="CC1466" s="1"/>
    </row>
    <row r="1467" spans="2:81" ht="15" customHeight="1">
      <c r="B1467" s="305"/>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305"/>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305"/>
      <c r="C1469" s="24"/>
      <c r="D1469" s="24" t="s">
        <v>631</v>
      </c>
      <c r="E1469" s="24"/>
      <c r="F1469" s="24"/>
      <c r="G1469" s="24"/>
      <c r="H1469" s="24"/>
      <c r="I1469" s="24"/>
      <c r="J1469" s="24"/>
      <c r="K1469" s="24"/>
      <c r="L1469" s="24"/>
      <c r="M1469" s="24"/>
      <c r="N1469" s="24"/>
      <c r="O1469" s="24"/>
      <c r="P1469" s="24"/>
      <c r="Q1469" s="24"/>
      <c r="R1469" s="24"/>
      <c r="S1469" s="314"/>
      <c r="T1469" s="314"/>
      <c r="U1469" s="314"/>
      <c r="V1469" s="314"/>
      <c r="W1469" s="314"/>
      <c r="X1469" s="314"/>
      <c r="Y1469" s="314"/>
      <c r="Z1469" s="314"/>
      <c r="AA1469" s="314"/>
      <c r="AB1469" s="314"/>
      <c r="AC1469" s="314"/>
      <c r="AD1469" s="314"/>
      <c r="AE1469" s="314"/>
      <c r="AF1469" s="314"/>
      <c r="AG1469" s="314"/>
      <c r="AH1469" s="314"/>
      <c r="AI1469" s="314"/>
      <c r="AJ1469" s="314"/>
      <c r="AK1469" s="31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305"/>
      <c r="C1470" s="50"/>
      <c r="D1470" s="50"/>
      <c r="E1470" s="50"/>
      <c r="F1470" s="50"/>
      <c r="G1470" s="309" t="s">
        <v>37</v>
      </c>
      <c r="H1470" s="309"/>
      <c r="I1470" s="33" t="s">
        <v>773</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1155</v>
      </c>
    </row>
    <row r="1471" spans="2:81" ht="15" customHeight="1">
      <c r="B1471" s="305"/>
      <c r="C1471" s="50"/>
      <c r="D1471" s="50"/>
      <c r="E1471" s="50"/>
      <c r="F1471" s="50"/>
      <c r="G1471" s="309" t="s">
        <v>37</v>
      </c>
      <c r="H1471" s="309"/>
      <c r="I1471" s="33" t="s">
        <v>774</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1154</v>
      </c>
    </row>
    <row r="1472" spans="2:81" ht="15" customHeight="1">
      <c r="B1472" s="305"/>
      <c r="C1472" s="50"/>
      <c r="D1472" s="50"/>
      <c r="E1472" s="50"/>
      <c r="F1472" s="50"/>
      <c r="G1472" s="309" t="s">
        <v>37</v>
      </c>
      <c r="H1472" s="309"/>
      <c r="I1472" s="33" t="s">
        <v>775</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1153</v>
      </c>
    </row>
    <row r="1473" spans="2:81" ht="15" customHeight="1">
      <c r="B1473" s="305"/>
      <c r="C1473" s="50"/>
      <c r="D1473" s="50"/>
      <c r="E1473" s="50"/>
      <c r="F1473" s="50"/>
      <c r="G1473" s="309" t="s">
        <v>37</v>
      </c>
      <c r="H1473" s="309"/>
      <c r="I1473" s="33" t="s">
        <v>341</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8" t="s">
        <v>1156</v>
      </c>
    </row>
    <row r="1474" spans="2:81" ht="15" customHeight="1">
      <c r="B1474" s="305"/>
      <c r="C1474" s="50"/>
      <c r="D1474" s="50"/>
      <c r="E1474" s="50"/>
      <c r="F1474" s="50"/>
      <c r="G1474" s="309" t="s">
        <v>37</v>
      </c>
      <c r="H1474" s="309"/>
      <c r="I1474" s="33" t="s">
        <v>632</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8" t="s">
        <v>1157</v>
      </c>
    </row>
    <row r="1475" spans="2:81" ht="15" customHeight="1">
      <c r="B1475" s="305"/>
      <c r="C1475" s="50"/>
      <c r="D1475" s="50"/>
      <c r="E1475" s="50"/>
      <c r="F1475" s="50"/>
      <c r="G1475" s="309" t="s">
        <v>37</v>
      </c>
      <c r="H1475" s="309"/>
      <c r="I1475" s="33" t="s">
        <v>633</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8" t="s">
        <v>1158</v>
      </c>
    </row>
    <row r="1476" spans="2:81" ht="15" customHeight="1">
      <c r="B1476" s="305"/>
      <c r="C1476" s="50"/>
      <c r="D1476" s="50"/>
      <c r="E1476" s="50"/>
      <c r="F1476" s="50"/>
      <c r="G1476" s="309" t="s">
        <v>37</v>
      </c>
      <c r="H1476" s="309"/>
      <c r="I1476" s="33" t="s">
        <v>340</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8"/>
    </row>
    <row r="1477" spans="2:81" ht="15" customHeight="1">
      <c r="B1477" s="305"/>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305"/>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305"/>
      <c r="C1479" s="24"/>
      <c r="D1479" s="24" t="s">
        <v>634</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305"/>
      <c r="C1480" s="50"/>
      <c r="D1480" s="50"/>
      <c r="E1480" s="50"/>
      <c r="F1480" s="50"/>
      <c r="G1480" s="309" t="s">
        <v>37</v>
      </c>
      <c r="H1480" s="309"/>
      <c r="I1480" s="33" t="s">
        <v>635</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8" t="s">
        <v>1160</v>
      </c>
    </row>
    <row r="1481" spans="2:81" ht="15" customHeight="1">
      <c r="B1481" s="305"/>
      <c r="C1481" s="50"/>
      <c r="D1481" s="50"/>
      <c r="E1481" s="50"/>
      <c r="F1481" s="50"/>
      <c r="G1481" s="309" t="s">
        <v>37</v>
      </c>
      <c r="H1481" s="309"/>
      <c r="I1481" s="33" t="s">
        <v>636</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8" t="s">
        <v>1159</v>
      </c>
    </row>
    <row r="1482" spans="2:81" ht="15" customHeight="1">
      <c r="B1482" s="305"/>
      <c r="C1482" s="50"/>
      <c r="D1482" s="50"/>
      <c r="E1482" s="50"/>
      <c r="F1482" s="50"/>
      <c r="G1482" s="309" t="s">
        <v>37</v>
      </c>
      <c r="H1482" s="309"/>
      <c r="I1482" s="33" t="s">
        <v>776</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8" t="s">
        <v>1161</v>
      </c>
    </row>
    <row r="1483" spans="2:81" ht="15" customHeight="1">
      <c r="B1483" s="305"/>
      <c r="C1483" s="50"/>
      <c r="D1483" s="50"/>
      <c r="E1483" s="50"/>
      <c r="F1483" s="50"/>
      <c r="G1483" s="309" t="s">
        <v>37</v>
      </c>
      <c r="H1483" s="309"/>
      <c r="I1483" s="33" t="s">
        <v>637</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8" t="s">
        <v>1162</v>
      </c>
    </row>
    <row r="1484" spans="2:81" ht="15" customHeight="1">
      <c r="B1484" s="305"/>
      <c r="C1484" s="50"/>
      <c r="D1484" s="50"/>
      <c r="E1484" s="50"/>
      <c r="F1484" s="50"/>
      <c r="G1484" s="309" t="s">
        <v>37</v>
      </c>
      <c r="H1484" s="309"/>
      <c r="I1484" s="33" t="s">
        <v>340</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1164</v>
      </c>
    </row>
    <row r="1485" spans="2:81" ht="15" customHeight="1">
      <c r="B1485" s="305"/>
      <c r="C1485" s="50"/>
      <c r="D1485" s="50"/>
      <c r="E1485" s="50"/>
      <c r="F1485" s="50"/>
      <c r="G1485" s="309" t="s">
        <v>37</v>
      </c>
      <c r="H1485" s="309"/>
      <c r="I1485" s="33" t="s">
        <v>638</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1163</v>
      </c>
    </row>
    <row r="1486" spans="2:81" ht="15" customHeight="1">
      <c r="B1486" s="305"/>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305"/>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305"/>
      <c r="C1488" s="24"/>
      <c r="D1488" s="24" t="s">
        <v>639</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305"/>
      <c r="C1489" s="50"/>
      <c r="D1489" s="50"/>
      <c r="E1489" s="50"/>
      <c r="F1489" s="50"/>
      <c r="G1489" s="309" t="s">
        <v>37</v>
      </c>
      <c r="H1489" s="309"/>
      <c r="I1489" s="33" t="s">
        <v>342</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8"/>
    </row>
    <row r="1490" spans="2:81" ht="15" customHeight="1">
      <c r="B1490" s="305"/>
      <c r="C1490" s="50"/>
      <c r="D1490" s="50"/>
      <c r="E1490" s="50"/>
      <c r="F1490" s="50"/>
      <c r="G1490" s="309" t="s">
        <v>37</v>
      </c>
      <c r="H1490" s="309"/>
      <c r="I1490" s="33" t="s">
        <v>343</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8"/>
    </row>
    <row r="1491" spans="2:81" ht="15" customHeight="1">
      <c r="B1491" s="305"/>
      <c r="C1491" s="50"/>
      <c r="D1491" s="50"/>
      <c r="E1491" s="50"/>
      <c r="F1491" s="50"/>
      <c r="G1491" s="309" t="s">
        <v>37</v>
      </c>
      <c r="H1491" s="309"/>
      <c r="I1491" s="33" t="s">
        <v>344</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8"/>
    </row>
    <row r="1492" spans="2:81" ht="15" customHeight="1">
      <c r="B1492" s="305"/>
      <c r="C1492" s="50"/>
      <c r="D1492" s="50"/>
      <c r="E1492" s="50"/>
      <c r="F1492" s="50"/>
      <c r="G1492" s="309" t="s">
        <v>37</v>
      </c>
      <c r="H1492" s="309"/>
      <c r="I1492" s="33" t="s">
        <v>640</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8"/>
    </row>
    <row r="1493" spans="2:81" ht="15" customHeight="1">
      <c r="B1493" s="305"/>
      <c r="C1493" s="50"/>
      <c r="D1493" s="50"/>
      <c r="E1493" s="50"/>
      <c r="F1493" s="50"/>
      <c r="G1493" s="309" t="s">
        <v>37</v>
      </c>
      <c r="H1493" s="309"/>
      <c r="I1493" s="33" t="s">
        <v>641</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8"/>
    </row>
    <row r="1494" spans="2:81" ht="15" customHeight="1">
      <c r="B1494" s="305"/>
      <c r="C1494" s="50"/>
      <c r="D1494" s="50"/>
      <c r="E1494" s="50"/>
      <c r="F1494" s="50"/>
      <c r="G1494" s="309" t="s">
        <v>37</v>
      </c>
      <c r="H1494" s="309"/>
      <c r="I1494" s="33" t="s">
        <v>642</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8" t="s">
        <v>1020</v>
      </c>
    </row>
    <row r="1495" spans="2:81" ht="15" customHeight="1">
      <c r="B1495" s="305"/>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8"/>
    </row>
    <row r="1496" spans="2:81" ht="15" customHeight="1">
      <c r="B1496" s="305"/>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305"/>
      <c r="C1497" s="24"/>
      <c r="D1497" s="24" t="s">
        <v>643</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1143</v>
      </c>
    </row>
    <row r="1498" spans="2:81" ht="15" customHeight="1">
      <c r="B1498" s="199"/>
      <c r="C1498" s="24"/>
      <c r="D1498" s="24"/>
      <c r="E1498" s="24"/>
      <c r="F1498" s="24" t="s">
        <v>158</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13"/>
      <c r="AC1498" s="313"/>
      <c r="AD1498" s="313"/>
      <c r="AE1498" s="313"/>
      <c r="AF1498" s="313"/>
      <c r="AG1498" s="313"/>
      <c r="AH1498" s="313"/>
      <c r="AI1498" s="313"/>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9"/>
      <c r="C1499" s="24"/>
      <c r="D1499" s="24"/>
      <c r="E1499" s="24"/>
      <c r="F1499" s="24" t="s">
        <v>159</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13"/>
      <c r="AC1499" s="313"/>
      <c r="AD1499" s="313"/>
      <c r="AE1499" s="313"/>
      <c r="AF1499" s="313"/>
      <c r="AG1499" s="313"/>
      <c r="AH1499" s="313"/>
      <c r="AI1499" s="313"/>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5" t="s">
        <v>1018</v>
      </c>
      <c r="C1500" s="24"/>
      <c r="D1500" s="24"/>
      <c r="E1500" s="24"/>
      <c r="F1500" s="24" t="s">
        <v>160</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13"/>
      <c r="AC1500" s="313"/>
      <c r="AD1500" s="313"/>
      <c r="AE1500" s="313"/>
      <c r="AF1500" s="313"/>
      <c r="AG1500" s="313"/>
      <c r="AH1500" s="313"/>
      <c r="AI1500" s="313"/>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4" t="s">
        <v>1018</v>
      </c>
    </row>
    <row r="1501" spans="2:81" ht="15" customHeight="1" thickBot="1">
      <c r="B1501" s="196" t="s">
        <v>1015</v>
      </c>
      <c r="C1501" s="24"/>
      <c r="D1501" s="24"/>
      <c r="E1501" s="24"/>
      <c r="F1501" s="24" t="s">
        <v>161</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13"/>
      <c r="AC1501" s="313"/>
      <c r="AD1501" s="313"/>
      <c r="AE1501" s="313"/>
      <c r="AF1501" s="313"/>
      <c r="AG1501" s="313"/>
      <c r="AH1501" s="313"/>
      <c r="AI1501" s="313"/>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6" t="s">
        <v>1015</v>
      </c>
    </row>
    <row r="1502" spans="2:81" ht="15" customHeight="1">
      <c r="B1502" s="197" t="s">
        <v>1016</v>
      </c>
      <c r="C1502" s="76"/>
      <c r="D1502" s="76" t="s">
        <v>644</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7" t="s">
        <v>1016</v>
      </c>
    </row>
    <row r="1503" spans="2:81" ht="15" customHeight="1">
      <c r="B1503" s="305" t="s">
        <v>1218</v>
      </c>
      <c r="C1503" s="24"/>
      <c r="D1503" s="24"/>
      <c r="E1503" s="24"/>
      <c r="F1503" s="24" t="s">
        <v>133</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73"/>
      <c r="AC1503" s="273"/>
      <c r="AD1503" s="273"/>
      <c r="AE1503" s="273"/>
      <c r="AF1503" s="273"/>
      <c r="AG1503" s="273"/>
      <c r="AH1503" s="273"/>
      <c r="AI1503" s="273"/>
      <c r="AJ1503" s="273"/>
      <c r="AK1503" s="273"/>
      <c r="AL1503" s="273"/>
      <c r="AM1503" s="273"/>
      <c r="AN1503" s="273"/>
      <c r="AO1503" s="273"/>
      <c r="AP1503" s="273"/>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5"/>
    </row>
    <row r="1504" spans="2:81" ht="15" customHeight="1">
      <c r="B1504" s="305"/>
      <c r="C1504" s="24"/>
      <c r="D1504" s="24"/>
      <c r="E1504" s="24"/>
      <c r="F1504" s="24" t="s">
        <v>162</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73"/>
      <c r="AC1504" s="273"/>
      <c r="AD1504" s="273"/>
      <c r="AE1504" s="273"/>
      <c r="AF1504" s="273"/>
      <c r="AG1504" s="273"/>
      <c r="AH1504" s="273"/>
      <c r="AI1504" s="273"/>
      <c r="AJ1504" s="273"/>
      <c r="AK1504" s="273"/>
      <c r="AL1504" s="273"/>
      <c r="AM1504" s="273"/>
      <c r="AN1504" s="273"/>
      <c r="AO1504" s="273"/>
      <c r="AP1504" s="273"/>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1017</v>
      </c>
    </row>
    <row r="1505" spans="2:81" ht="15" customHeight="1">
      <c r="B1505" s="305"/>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305"/>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305"/>
      <c r="C1507" s="24"/>
      <c r="D1507" s="24" t="s">
        <v>645</v>
      </c>
      <c r="E1507" s="24"/>
      <c r="F1507" s="24"/>
      <c r="G1507" s="24"/>
      <c r="H1507" s="24"/>
      <c r="I1507" s="24"/>
      <c r="J1507" s="24"/>
      <c r="K1507" s="24"/>
      <c r="L1507" s="24"/>
      <c r="M1507" s="24"/>
      <c r="N1507" s="24"/>
      <c r="O1507" s="24"/>
      <c r="P1507" s="24"/>
      <c r="Q1507" s="24"/>
      <c r="R1507" s="24"/>
      <c r="S1507" s="24"/>
      <c r="T1507" s="24"/>
      <c r="U1507" s="24"/>
      <c r="V1507" s="311"/>
      <c r="W1507" s="311"/>
      <c r="X1507" s="311"/>
      <c r="Y1507" s="311"/>
      <c r="Z1507" s="311"/>
      <c r="AA1507" s="311"/>
      <c r="AB1507" s="311"/>
      <c r="AC1507" s="311"/>
      <c r="AD1507" s="311"/>
      <c r="AE1507" s="311"/>
      <c r="AF1507" s="311"/>
      <c r="AG1507" s="311"/>
      <c r="AH1507" s="311"/>
      <c r="AI1507" s="311"/>
      <c r="AJ1507" s="311"/>
      <c r="AK1507" s="311"/>
      <c r="AL1507" s="311"/>
      <c r="AM1507" s="311"/>
      <c r="AN1507" s="311"/>
      <c r="AO1507" s="311"/>
      <c r="AP1507" s="311"/>
      <c r="AQ1507" s="311"/>
      <c r="AR1507" s="311"/>
      <c r="AS1507" s="311"/>
      <c r="AT1507" s="311"/>
      <c r="AU1507" s="311"/>
      <c r="AV1507" s="311"/>
      <c r="AW1507" s="311"/>
      <c r="AX1507" s="311"/>
      <c r="AY1507" s="311"/>
      <c r="AZ1507" s="311"/>
      <c r="BA1507" s="311"/>
      <c r="BB1507" s="311"/>
      <c r="BC1507" s="311"/>
      <c r="BD1507" s="311"/>
      <c r="BE1507" s="311"/>
      <c r="BF1507" s="311"/>
      <c r="BG1507" s="311"/>
      <c r="BH1507" s="311"/>
      <c r="BI1507" s="311"/>
      <c r="BJ1507" s="311"/>
      <c r="BK1507" s="311"/>
      <c r="BL1507" s="311"/>
      <c r="BM1507" s="311"/>
      <c r="BN1507" s="311"/>
      <c r="BO1507" s="311"/>
      <c r="BP1507" s="311"/>
      <c r="BQ1507" s="311"/>
      <c r="BR1507" s="311"/>
      <c r="BS1507" s="311"/>
      <c r="BT1507" s="311"/>
      <c r="BU1507" s="311"/>
      <c r="BV1507" s="311"/>
      <c r="BW1507" s="311"/>
      <c r="BX1507" s="311"/>
      <c r="BY1507" s="311"/>
      <c r="BZ1507" s="311"/>
      <c r="CA1507" s="311"/>
      <c r="CB1507" s="311"/>
      <c r="CC1507" s="1" t="s">
        <v>851</v>
      </c>
    </row>
    <row r="1508" spans="2:81" ht="15" customHeight="1">
      <c r="B1508" s="305"/>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305"/>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305"/>
      <c r="C1510" s="24"/>
      <c r="D1510" s="43" t="s">
        <v>646</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305"/>
      <c r="C1511" s="24"/>
      <c r="D1511" s="43"/>
      <c r="E1511" s="43"/>
      <c r="F1511" s="43" t="s">
        <v>163</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305"/>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309" t="s">
        <v>37</v>
      </c>
      <c r="BF1512" s="309"/>
      <c r="BG1512" s="43"/>
      <c r="BH1512" s="43" t="s">
        <v>139</v>
      </c>
      <c r="BI1512" s="43"/>
      <c r="BJ1512" s="43"/>
      <c r="BK1512" s="43"/>
      <c r="BL1512" s="43"/>
      <c r="BM1512" s="309" t="s">
        <v>37</v>
      </c>
      <c r="BN1512" s="309"/>
      <c r="BO1512" s="43"/>
      <c r="BP1512" s="43" t="s">
        <v>140</v>
      </c>
      <c r="BQ1512" s="43"/>
      <c r="BR1512" s="43"/>
      <c r="BS1512" s="43"/>
      <c r="BT1512" s="43"/>
      <c r="BU1512" s="44"/>
      <c r="BV1512" s="44"/>
      <c r="BW1512" s="44"/>
      <c r="BX1512" s="44"/>
      <c r="BY1512" s="44"/>
      <c r="BZ1512" s="44"/>
      <c r="CA1512" s="44"/>
      <c r="CB1512" s="44"/>
      <c r="CC1512" s="1" t="s">
        <v>817</v>
      </c>
    </row>
    <row r="1513" spans="2:81" ht="15" customHeight="1">
      <c r="B1513" s="305"/>
      <c r="C1513" s="24"/>
      <c r="D1513" s="43"/>
      <c r="E1513" s="43"/>
      <c r="F1513" s="43" t="s">
        <v>783</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305"/>
      <c r="C1514" s="24"/>
      <c r="D1514" s="43"/>
      <c r="E1514" s="43"/>
      <c r="F1514" s="43"/>
      <c r="G1514" s="43"/>
      <c r="H1514" s="43"/>
      <c r="I1514" s="309" t="s">
        <v>37</v>
      </c>
      <c r="J1514" s="309"/>
      <c r="K1514" s="43" t="s">
        <v>787</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817</v>
      </c>
    </row>
    <row r="1515" spans="2:81" ht="15" customHeight="1">
      <c r="B1515" s="305"/>
      <c r="C1515" s="24"/>
      <c r="D1515" s="43"/>
      <c r="E1515" s="43"/>
      <c r="F1515" s="43"/>
      <c r="G1515" s="43"/>
      <c r="H1515" s="43"/>
      <c r="I1515" s="113"/>
      <c r="J1515" s="113"/>
      <c r="K1515" s="43"/>
      <c r="L1515" s="43"/>
      <c r="M1515" s="43"/>
      <c r="N1515" s="43"/>
      <c r="O1515" s="43"/>
      <c r="P1515" s="43"/>
      <c r="Q1515" s="43"/>
      <c r="R1515" s="43"/>
      <c r="S1515" s="43"/>
      <c r="T1515" s="43"/>
      <c r="U1515" s="43"/>
      <c r="V1515" s="43"/>
      <c r="W1515" s="43"/>
      <c r="X1515" s="43"/>
      <c r="Y1515" s="43"/>
      <c r="Z1515" s="43"/>
      <c r="AA1515" s="43"/>
      <c r="AB1515" s="43"/>
      <c r="AC1515" s="43"/>
      <c r="AD1515" s="43"/>
      <c r="AE1515" s="43"/>
      <c r="AF1515" s="43"/>
      <c r="AG1515" s="43"/>
      <c r="AH1515" s="43"/>
      <c r="AI1515" s="43"/>
      <c r="AJ1515" s="43"/>
      <c r="AK1515" s="43"/>
      <c r="AL1515" s="43"/>
      <c r="AM1515" s="43"/>
      <c r="AN1515" s="43"/>
      <c r="AO1515" s="43"/>
      <c r="AP1515" s="43"/>
      <c r="AQ1515" s="43"/>
      <c r="AR1515" s="43"/>
      <c r="AS1515" s="44"/>
      <c r="AT1515" s="44"/>
      <c r="AU1515" s="44"/>
      <c r="AV1515" s="44"/>
      <c r="AW1515" s="44"/>
      <c r="AX1515" s="44"/>
      <c r="AY1515" s="44"/>
      <c r="AZ1515" s="44"/>
      <c r="BA1515" s="44"/>
      <c r="BB1515" s="44"/>
      <c r="BC1515" s="44"/>
      <c r="BD1515" s="44"/>
      <c r="BE1515" s="27"/>
      <c r="BF1515" s="27"/>
      <c r="BG1515" s="27"/>
      <c r="BH1515" s="27"/>
      <c r="BI1515" s="27"/>
      <c r="BJ1515" s="27"/>
      <c r="BK1515" s="27"/>
      <c r="BL1515" s="27"/>
      <c r="BM1515" s="27"/>
      <c r="BN1515" s="27"/>
      <c r="BO1515" s="43"/>
      <c r="BP1515" s="43"/>
      <c r="BQ1515" s="43"/>
      <c r="BR1515" s="43"/>
      <c r="BS1515" s="43"/>
      <c r="BT1515" s="43"/>
      <c r="BU1515" s="44"/>
      <c r="BV1515" s="44"/>
      <c r="BW1515" s="44"/>
      <c r="BX1515" s="44"/>
      <c r="BY1515" s="44"/>
      <c r="BZ1515" s="44"/>
      <c r="CA1515" s="44"/>
      <c r="CB1515" s="44"/>
      <c r="CC1515" s="1"/>
    </row>
    <row r="1516" spans="2:81" ht="15" customHeight="1">
      <c r="B1516" s="305"/>
      <c r="C1516" s="24"/>
      <c r="D1516" s="43"/>
      <c r="E1516" s="43"/>
      <c r="F1516" s="43"/>
      <c r="G1516" s="43"/>
      <c r="H1516" s="43"/>
      <c r="I1516" s="309" t="s">
        <v>37</v>
      </c>
      <c r="J1516" s="309"/>
      <c r="K1516" s="43" t="s">
        <v>788</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818</v>
      </c>
    </row>
    <row r="1517" spans="2:81" ht="15" customHeight="1">
      <c r="B1517" s="305"/>
      <c r="C1517" s="24"/>
      <c r="D1517" s="43"/>
      <c r="E1517" s="43"/>
      <c r="F1517" s="43"/>
      <c r="G1517" s="43"/>
      <c r="H1517" s="43"/>
      <c r="I1517" s="43"/>
      <c r="J1517" s="43"/>
      <c r="K1517" s="43" t="s">
        <v>784</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305"/>
      <c r="C1518" s="24"/>
      <c r="D1518" s="43"/>
      <c r="E1518" s="43"/>
      <c r="F1518" s="43"/>
      <c r="G1518" s="43"/>
      <c r="H1518" s="43"/>
      <c r="I1518" s="43"/>
      <c r="J1518" s="43"/>
      <c r="K1518" s="43" t="s">
        <v>785</v>
      </c>
      <c r="L1518" s="43"/>
      <c r="M1518" s="43"/>
      <c r="N1518" s="43"/>
      <c r="O1518" s="43"/>
      <c r="P1518" s="43"/>
      <c r="Q1518" s="43"/>
      <c r="R1518" s="309"/>
      <c r="S1518" s="309"/>
      <c r="T1518" s="309"/>
      <c r="U1518" s="309"/>
      <c r="V1518" s="309"/>
      <c r="W1518" s="309"/>
      <c r="X1518" s="309"/>
      <c r="Y1518" s="309"/>
      <c r="Z1518" s="309"/>
      <c r="AA1518" s="309"/>
      <c r="AB1518" s="309"/>
      <c r="AC1518" s="309"/>
      <c r="AD1518" s="309"/>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819</v>
      </c>
    </row>
    <row r="1519" spans="2:81" ht="15" customHeight="1">
      <c r="B1519" s="305"/>
      <c r="C1519" s="24"/>
      <c r="D1519" s="43"/>
      <c r="E1519" s="43"/>
      <c r="F1519" s="43"/>
      <c r="G1519" s="43"/>
      <c r="H1519" s="43"/>
      <c r="I1519" s="43"/>
      <c r="J1519" s="43"/>
      <c r="K1519" s="43" t="s">
        <v>786</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12"/>
      <c r="AI1519" s="312"/>
      <c r="AJ1519" s="312"/>
      <c r="AK1519" s="312"/>
      <c r="AL1519" s="312"/>
      <c r="AM1519" s="312"/>
      <c r="AN1519" s="312"/>
      <c r="AO1519" s="312"/>
      <c r="AP1519" s="312"/>
      <c r="AQ1519" s="312"/>
      <c r="AR1519" s="312"/>
      <c r="AS1519" s="44"/>
      <c r="AT1519" s="44" t="s">
        <v>22</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305"/>
      <c r="C1520" s="24"/>
      <c r="D1520" s="43"/>
      <c r="E1520" s="43"/>
      <c r="F1520" s="43"/>
      <c r="G1520" s="43"/>
      <c r="H1520" s="43"/>
      <c r="I1520" s="43"/>
      <c r="J1520" s="43"/>
      <c r="K1520" s="43"/>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112"/>
      <c r="AI1520" s="112"/>
      <c r="AJ1520" s="112"/>
      <c r="AK1520" s="112"/>
      <c r="AL1520" s="112"/>
      <c r="AM1520" s="112"/>
      <c r="AN1520" s="112"/>
      <c r="AO1520" s="112"/>
      <c r="AP1520" s="112"/>
      <c r="AQ1520" s="112"/>
      <c r="AR1520" s="112"/>
      <c r="AS1520" s="44"/>
      <c r="AT1520" s="44"/>
      <c r="AU1520" s="44"/>
      <c r="AV1520" s="44"/>
      <c r="AW1520" s="44"/>
      <c r="AX1520" s="44"/>
      <c r="AY1520" s="44"/>
      <c r="AZ1520" s="44"/>
      <c r="BA1520" s="44"/>
      <c r="BB1520" s="44"/>
      <c r="BC1520" s="44"/>
      <c r="BD1520" s="44"/>
      <c r="BE1520" s="27"/>
      <c r="BF1520" s="27"/>
      <c r="BG1520" s="27"/>
      <c r="BH1520" s="27"/>
      <c r="BI1520" s="27"/>
      <c r="BJ1520" s="27"/>
      <c r="BK1520" s="27"/>
      <c r="BL1520" s="27"/>
      <c r="BM1520" s="27"/>
      <c r="BN1520" s="27"/>
      <c r="BO1520" s="43"/>
      <c r="BP1520" s="43"/>
      <c r="BQ1520" s="43"/>
      <c r="BR1520" s="43"/>
      <c r="BS1520" s="43"/>
      <c r="BT1520" s="43"/>
      <c r="BU1520" s="44"/>
      <c r="BV1520" s="44"/>
      <c r="BW1520" s="44"/>
      <c r="BX1520" s="44"/>
      <c r="BY1520" s="44"/>
      <c r="BZ1520" s="44"/>
      <c r="CA1520" s="44"/>
      <c r="CB1520" s="44"/>
      <c r="CC1520" s="7" t="s">
        <v>869</v>
      </c>
    </row>
    <row r="1521" spans="2:81" ht="15" customHeight="1">
      <c r="B1521" s="305"/>
      <c r="C1521" s="24"/>
      <c r="D1521" s="43"/>
      <c r="E1521" s="43"/>
      <c r="F1521" s="43" t="s">
        <v>789</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309" t="s">
        <v>37</v>
      </c>
      <c r="BF1521" s="309"/>
      <c r="BG1521" s="43"/>
      <c r="BH1521" s="43" t="s">
        <v>139</v>
      </c>
      <c r="BI1521" s="43"/>
      <c r="BJ1521" s="43"/>
      <c r="BK1521" s="43"/>
      <c r="BL1521" s="43"/>
      <c r="BM1521" s="309" t="s">
        <v>37</v>
      </c>
      <c r="BN1521" s="309"/>
      <c r="BO1521" s="43"/>
      <c r="BP1521" s="43" t="s">
        <v>140</v>
      </c>
      <c r="BQ1521" s="43"/>
      <c r="BR1521" s="43"/>
      <c r="BS1521" s="43"/>
      <c r="BT1521" s="43"/>
      <c r="BU1521" s="44"/>
      <c r="BV1521" s="44"/>
      <c r="BW1521" s="44"/>
      <c r="BX1521" s="44"/>
      <c r="BY1521" s="44"/>
      <c r="BZ1521" s="44"/>
      <c r="CA1521" s="44"/>
      <c r="CB1521" s="44"/>
      <c r="CC1521" s="7" t="s">
        <v>820</v>
      </c>
    </row>
    <row r="1522" spans="2:81" ht="15" customHeight="1">
      <c r="B1522" s="305"/>
      <c r="C1522" s="24"/>
      <c r="D1522" s="43"/>
      <c r="E1522" s="43"/>
      <c r="F1522" s="43" t="s">
        <v>790</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56</v>
      </c>
      <c r="AY1522" s="43"/>
      <c r="AZ1522" s="312"/>
      <c r="BA1522" s="312"/>
      <c r="BB1522" s="312"/>
      <c r="BC1522" s="312"/>
      <c r="BD1522" s="312"/>
      <c r="BE1522" s="312"/>
      <c r="BF1522" s="312"/>
      <c r="BG1522" s="312"/>
      <c r="BH1522" s="312"/>
      <c r="BI1522" s="312"/>
      <c r="BJ1522" s="312"/>
      <c r="BK1522" s="43" t="s">
        <v>22</v>
      </c>
      <c r="BL1522" s="44"/>
      <c r="BM1522" s="44"/>
      <c r="BN1522" s="44"/>
      <c r="BO1522" s="44"/>
      <c r="BP1522" s="44"/>
      <c r="BQ1522" s="44"/>
      <c r="BR1522" s="44"/>
      <c r="BS1522" s="44"/>
      <c r="BT1522" s="44"/>
      <c r="BU1522" s="44"/>
      <c r="BV1522" s="44"/>
      <c r="BW1522" s="44"/>
      <c r="BX1522" s="44"/>
      <c r="BY1522" s="44"/>
      <c r="BZ1522" s="44"/>
      <c r="CA1522" s="44"/>
      <c r="CB1522" s="44"/>
      <c r="CC1522" s="1" t="s">
        <v>868</v>
      </c>
    </row>
    <row r="1523" spans="2:81" ht="15" customHeight="1">
      <c r="B1523" s="305"/>
      <c r="C1523" s="24"/>
      <c r="D1523" s="43"/>
      <c r="E1523" s="43"/>
      <c r="F1523" s="43" t="s">
        <v>791</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56</v>
      </c>
      <c r="AL1523" s="43"/>
      <c r="AM1523" s="312"/>
      <c r="AN1523" s="312"/>
      <c r="AO1523" s="312"/>
      <c r="AP1523" s="312"/>
      <c r="AQ1523" s="312"/>
      <c r="AR1523" s="312"/>
      <c r="AS1523" s="312"/>
      <c r="AT1523" s="312"/>
      <c r="AU1523" s="312"/>
      <c r="AV1523" s="312"/>
      <c r="AW1523" s="312"/>
      <c r="AX1523" s="43" t="s">
        <v>22</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865</v>
      </c>
    </row>
    <row r="1524" spans="2:81" ht="15" customHeight="1">
      <c r="B1524" s="305"/>
      <c r="C1524" s="24"/>
      <c r="D1524" s="43"/>
      <c r="E1524" s="43"/>
      <c r="F1524" s="43" t="s">
        <v>792</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309" t="s">
        <v>37</v>
      </c>
      <c r="AE1524" s="309"/>
      <c r="AF1524" s="43"/>
      <c r="AG1524" s="43" t="s">
        <v>164</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31"/>
    </row>
    <row r="1525" spans="2:81" ht="15" customHeight="1">
      <c r="B1525" s="305"/>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309" t="s">
        <v>37</v>
      </c>
      <c r="AE1525" s="309"/>
      <c r="AF1525" s="43"/>
      <c r="AG1525" s="43" t="s">
        <v>165</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873</v>
      </c>
    </row>
    <row r="1526" spans="2:81" ht="15" customHeight="1">
      <c r="B1526" s="305"/>
      <c r="C1526" s="24"/>
      <c r="D1526" s="43"/>
      <c r="E1526" s="43"/>
      <c r="F1526" s="43" t="s">
        <v>793</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10"/>
      <c r="AE1526" s="310"/>
      <c r="AF1526" s="310"/>
      <c r="AG1526" s="310"/>
      <c r="AH1526" s="310"/>
      <c r="AI1526" s="310"/>
      <c r="AJ1526" s="310"/>
      <c r="AK1526" s="310"/>
      <c r="AL1526" s="310"/>
      <c r="AM1526" s="310"/>
      <c r="AN1526" s="310"/>
      <c r="AO1526" s="310"/>
      <c r="AP1526" s="310"/>
      <c r="AQ1526" s="310"/>
      <c r="AR1526" s="310"/>
      <c r="AS1526" s="310"/>
      <c r="AT1526" s="310"/>
      <c r="AU1526" s="310"/>
      <c r="AV1526" s="310"/>
      <c r="AW1526" s="310"/>
      <c r="AX1526" s="310"/>
      <c r="AY1526" s="310"/>
      <c r="AZ1526" s="310"/>
      <c r="BA1526" s="310"/>
      <c r="BB1526" s="310"/>
      <c r="BC1526" s="310"/>
      <c r="BD1526" s="310"/>
      <c r="BE1526" s="310"/>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867</v>
      </c>
    </row>
    <row r="1527" spans="2:81" ht="15" customHeight="1">
      <c r="B1527" s="305"/>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305"/>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305"/>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305"/>
      <c r="C1530" s="24"/>
      <c r="D1530" s="24" t="s">
        <v>647</v>
      </c>
      <c r="E1530" s="24"/>
      <c r="F1530" s="24"/>
      <c r="G1530" s="24"/>
      <c r="H1530" s="24"/>
      <c r="I1530" s="24"/>
      <c r="J1530" s="24"/>
      <c r="K1530" s="24"/>
      <c r="L1530" s="24"/>
      <c r="M1530" s="24"/>
      <c r="N1530" s="24"/>
      <c r="O1530" s="24"/>
      <c r="P1530" s="24"/>
      <c r="Q1530" s="24"/>
      <c r="R1530" s="24"/>
      <c r="S1530" s="24"/>
      <c r="T1530" s="24"/>
      <c r="U1530" s="24"/>
      <c r="V1530" s="24"/>
      <c r="W1530" s="24"/>
      <c r="X1530" s="24" t="s">
        <v>122</v>
      </c>
      <c r="Y1530" s="24"/>
      <c r="Z1530" s="24"/>
      <c r="AA1530" s="24"/>
      <c r="AB1530" s="24"/>
      <c r="AC1530" s="24"/>
      <c r="AD1530" s="24"/>
      <c r="AE1530" s="24"/>
      <c r="AF1530" s="24"/>
      <c r="AG1530" s="24"/>
      <c r="AH1530" s="24"/>
      <c r="AI1530" s="24"/>
      <c r="AJ1530" s="24"/>
      <c r="AK1530" s="24"/>
      <c r="AL1530" s="24"/>
      <c r="AM1530" s="24"/>
      <c r="AN1530" s="24" t="s">
        <v>123</v>
      </c>
      <c r="AO1530" s="24"/>
      <c r="AP1530" s="24"/>
      <c r="AQ1530" s="24"/>
      <c r="AR1530" s="24"/>
      <c r="AS1530" s="24"/>
      <c r="AT1530" s="24"/>
      <c r="AU1530" s="24"/>
      <c r="AV1530" s="24"/>
      <c r="AW1530" s="24"/>
      <c r="AX1530" s="24"/>
      <c r="AY1530" s="24"/>
      <c r="AZ1530" s="24"/>
      <c r="BA1530" s="24"/>
      <c r="BB1530" s="24"/>
      <c r="BC1530" s="24"/>
      <c r="BD1530" s="24"/>
      <c r="BE1530" s="24" t="s">
        <v>124</v>
      </c>
      <c r="BF1530" s="24"/>
      <c r="BG1530" s="24"/>
      <c r="BH1530" s="24"/>
      <c r="BI1530" s="24"/>
      <c r="BJ1530" s="24"/>
      <c r="BK1530" s="24"/>
      <c r="BL1530" s="24"/>
      <c r="BM1530" s="24"/>
      <c r="BN1530" s="24"/>
      <c r="BO1530" s="24"/>
      <c r="BP1530" s="24"/>
      <c r="BQ1530" s="24"/>
      <c r="BR1530" s="24"/>
      <c r="BS1530" s="24"/>
      <c r="BT1530" s="24"/>
      <c r="BU1530" s="24"/>
      <c r="BV1530" s="24"/>
      <c r="BW1530" s="24" t="s">
        <v>60</v>
      </c>
      <c r="BX1530" s="24"/>
      <c r="BY1530" s="24"/>
      <c r="BZ1530" s="24"/>
      <c r="CA1530" s="24"/>
      <c r="CB1530" s="24"/>
      <c r="CC1530" s="1"/>
    </row>
    <row r="1531" spans="2:81" ht="15" customHeight="1">
      <c r="B1531" s="305"/>
      <c r="C1531" s="24"/>
      <c r="D1531" s="24"/>
      <c r="E1531" s="24"/>
      <c r="F1531" s="260" t="s">
        <v>166</v>
      </c>
      <c r="G1531" s="260"/>
      <c r="H1531" s="260"/>
      <c r="I1531" s="260"/>
      <c r="J1531" s="260"/>
      <c r="K1531" s="260"/>
      <c r="L1531" s="260"/>
      <c r="M1531" s="260"/>
      <c r="N1531" s="24" t="s">
        <v>19</v>
      </c>
      <c r="O1531" s="24"/>
      <c r="P1531" s="306"/>
      <c r="Q1531" s="306"/>
      <c r="R1531" s="306"/>
      <c r="S1531" s="306"/>
      <c r="T1531" s="259" t="s">
        <v>167</v>
      </c>
      <c r="U1531" s="259"/>
      <c r="V1531" s="259"/>
      <c r="W1531" s="24"/>
      <c r="X1531" s="24" t="s">
        <v>19</v>
      </c>
      <c r="Y1531" s="307"/>
      <c r="Z1531" s="307"/>
      <c r="AA1531" s="307"/>
      <c r="AB1531" s="307"/>
      <c r="AC1531" s="307"/>
      <c r="AD1531" s="307"/>
      <c r="AE1531" s="307"/>
      <c r="AF1531" s="307"/>
      <c r="AG1531" s="307"/>
      <c r="AH1531" s="307"/>
      <c r="AI1531" s="307"/>
      <c r="AJ1531" s="307"/>
      <c r="AK1531" s="307"/>
      <c r="AL1531" s="307"/>
      <c r="AM1531" s="307"/>
      <c r="AN1531" s="24" t="s">
        <v>89</v>
      </c>
      <c r="AO1531" s="24"/>
      <c r="AP1531" s="307"/>
      <c r="AQ1531" s="307"/>
      <c r="AR1531" s="307"/>
      <c r="AS1531" s="307"/>
      <c r="AT1531" s="307"/>
      <c r="AU1531" s="307"/>
      <c r="AV1531" s="307"/>
      <c r="AW1531" s="307"/>
      <c r="AX1531" s="307"/>
      <c r="AY1531" s="307"/>
      <c r="AZ1531" s="307"/>
      <c r="BA1531" s="307"/>
      <c r="BB1531" s="307"/>
      <c r="BC1531" s="307"/>
      <c r="BD1531" s="307"/>
      <c r="BE1531" s="24" t="s">
        <v>89</v>
      </c>
      <c r="BF1531" s="24"/>
      <c r="BG1531" s="308">
        <f>Y1531+AP1531</f>
        <v>0</v>
      </c>
      <c r="BH1531" s="308"/>
      <c r="BI1531" s="308"/>
      <c r="BJ1531" s="308"/>
      <c r="BK1531" s="308"/>
      <c r="BL1531" s="308"/>
      <c r="BM1531" s="308"/>
      <c r="BN1531" s="308"/>
      <c r="BO1531" s="308"/>
      <c r="BP1531" s="308"/>
      <c r="BQ1531" s="308"/>
      <c r="BR1531" s="308"/>
      <c r="BS1531" s="308"/>
      <c r="BT1531" s="308"/>
      <c r="BU1531" s="308"/>
      <c r="BV1531" s="66"/>
      <c r="BW1531" s="62" t="s">
        <v>60</v>
      </c>
      <c r="BX1531" s="62"/>
      <c r="BY1531" s="62"/>
      <c r="BZ1531" s="62"/>
      <c r="CA1531" s="62"/>
      <c r="CB1531" s="24"/>
      <c r="CC1531" s="1" t="s">
        <v>1144</v>
      </c>
    </row>
    <row r="1532" spans="2:81" ht="15" customHeight="1">
      <c r="B1532" s="305"/>
      <c r="C1532" s="24"/>
      <c r="D1532" s="24"/>
      <c r="E1532" s="24"/>
      <c r="F1532" s="24"/>
      <c r="G1532" s="24"/>
      <c r="H1532" s="24"/>
      <c r="I1532" s="24"/>
      <c r="J1532" s="24"/>
      <c r="K1532" s="24"/>
      <c r="L1532" s="24"/>
      <c r="M1532" s="24"/>
      <c r="N1532" s="24" t="s">
        <v>19</v>
      </c>
      <c r="O1532" s="24"/>
      <c r="P1532" s="306"/>
      <c r="Q1532" s="306"/>
      <c r="R1532" s="306"/>
      <c r="S1532" s="306"/>
      <c r="T1532" s="259" t="s">
        <v>167</v>
      </c>
      <c r="U1532" s="259"/>
      <c r="V1532" s="259"/>
      <c r="W1532" s="24"/>
      <c r="X1532" s="24" t="s">
        <v>19</v>
      </c>
      <c r="Y1532" s="307"/>
      <c r="Z1532" s="307"/>
      <c r="AA1532" s="307"/>
      <c r="AB1532" s="307"/>
      <c r="AC1532" s="307"/>
      <c r="AD1532" s="307"/>
      <c r="AE1532" s="307"/>
      <c r="AF1532" s="307"/>
      <c r="AG1532" s="307"/>
      <c r="AH1532" s="307"/>
      <c r="AI1532" s="307"/>
      <c r="AJ1532" s="307"/>
      <c r="AK1532" s="307"/>
      <c r="AL1532" s="307"/>
      <c r="AM1532" s="307"/>
      <c r="AN1532" s="24" t="s">
        <v>89</v>
      </c>
      <c r="AO1532" s="24"/>
      <c r="AP1532" s="307"/>
      <c r="AQ1532" s="307"/>
      <c r="AR1532" s="307"/>
      <c r="AS1532" s="307"/>
      <c r="AT1532" s="307"/>
      <c r="AU1532" s="307"/>
      <c r="AV1532" s="307"/>
      <c r="AW1532" s="307"/>
      <c r="AX1532" s="307"/>
      <c r="AY1532" s="307"/>
      <c r="AZ1532" s="307"/>
      <c r="BA1532" s="307"/>
      <c r="BB1532" s="307"/>
      <c r="BC1532" s="307"/>
      <c r="BD1532" s="307"/>
      <c r="BE1532" s="24" t="s">
        <v>89</v>
      </c>
      <c r="BF1532" s="24"/>
      <c r="BG1532" s="308">
        <f>Y1532+AP1532</f>
        <v>0</v>
      </c>
      <c r="BH1532" s="308"/>
      <c r="BI1532" s="308"/>
      <c r="BJ1532" s="308"/>
      <c r="BK1532" s="308"/>
      <c r="BL1532" s="308"/>
      <c r="BM1532" s="308"/>
      <c r="BN1532" s="308"/>
      <c r="BO1532" s="308"/>
      <c r="BP1532" s="308"/>
      <c r="BQ1532" s="308"/>
      <c r="BR1532" s="308"/>
      <c r="BS1532" s="308"/>
      <c r="BT1532" s="308"/>
      <c r="BU1532" s="308"/>
      <c r="BV1532" s="66"/>
      <c r="BW1532" s="62" t="s">
        <v>60</v>
      </c>
      <c r="BX1532" s="62"/>
      <c r="BY1532" s="62"/>
      <c r="BZ1532" s="62"/>
      <c r="CA1532" s="62"/>
      <c r="CB1532" s="24"/>
      <c r="CC1532" s="1"/>
    </row>
    <row r="1533" spans="2:81" ht="15" customHeight="1">
      <c r="B1533" s="305"/>
      <c r="C1533" s="24"/>
      <c r="D1533" s="24"/>
      <c r="E1533" s="24"/>
      <c r="F1533" s="24"/>
      <c r="G1533" s="24"/>
      <c r="H1533" s="24"/>
      <c r="I1533" s="24"/>
      <c r="J1533" s="24"/>
      <c r="K1533" s="24"/>
      <c r="L1533" s="24"/>
      <c r="M1533" s="24"/>
      <c r="N1533" s="24" t="s">
        <v>19</v>
      </c>
      <c r="O1533" s="24"/>
      <c r="P1533" s="306"/>
      <c r="Q1533" s="306"/>
      <c r="R1533" s="306"/>
      <c r="S1533" s="306"/>
      <c r="T1533" s="259" t="s">
        <v>167</v>
      </c>
      <c r="U1533" s="259"/>
      <c r="V1533" s="259"/>
      <c r="W1533" s="24"/>
      <c r="X1533" s="24" t="s">
        <v>19</v>
      </c>
      <c r="Y1533" s="307"/>
      <c r="Z1533" s="307"/>
      <c r="AA1533" s="307"/>
      <c r="AB1533" s="307"/>
      <c r="AC1533" s="307"/>
      <c r="AD1533" s="307"/>
      <c r="AE1533" s="307"/>
      <c r="AF1533" s="307"/>
      <c r="AG1533" s="307"/>
      <c r="AH1533" s="307"/>
      <c r="AI1533" s="307"/>
      <c r="AJ1533" s="307"/>
      <c r="AK1533" s="307"/>
      <c r="AL1533" s="307"/>
      <c r="AM1533" s="307"/>
      <c r="AN1533" s="24" t="s">
        <v>89</v>
      </c>
      <c r="AO1533" s="24"/>
      <c r="AP1533" s="307"/>
      <c r="AQ1533" s="307"/>
      <c r="AR1533" s="307"/>
      <c r="AS1533" s="307"/>
      <c r="AT1533" s="307"/>
      <c r="AU1533" s="307"/>
      <c r="AV1533" s="307"/>
      <c r="AW1533" s="307"/>
      <c r="AX1533" s="307"/>
      <c r="AY1533" s="307"/>
      <c r="AZ1533" s="307"/>
      <c r="BA1533" s="307"/>
      <c r="BB1533" s="307"/>
      <c r="BC1533" s="307"/>
      <c r="BD1533" s="307"/>
      <c r="BE1533" s="24" t="s">
        <v>89</v>
      </c>
      <c r="BF1533" s="24"/>
      <c r="BG1533" s="308">
        <f t="shared" ref="BG1533:BG1539" si="9">Y1533+AP1533</f>
        <v>0</v>
      </c>
      <c r="BH1533" s="308"/>
      <c r="BI1533" s="308"/>
      <c r="BJ1533" s="308"/>
      <c r="BK1533" s="308"/>
      <c r="BL1533" s="308"/>
      <c r="BM1533" s="308"/>
      <c r="BN1533" s="308"/>
      <c r="BO1533" s="308"/>
      <c r="BP1533" s="308"/>
      <c r="BQ1533" s="308"/>
      <c r="BR1533" s="308"/>
      <c r="BS1533" s="308"/>
      <c r="BT1533" s="308"/>
      <c r="BU1533" s="308"/>
      <c r="BV1533" s="66"/>
      <c r="BW1533" s="62" t="s">
        <v>60</v>
      </c>
      <c r="BX1533" s="62"/>
      <c r="BY1533" s="62"/>
      <c r="BZ1533" s="62"/>
      <c r="CA1533" s="62"/>
      <c r="CB1533" s="24"/>
      <c r="CC1533" s="1"/>
    </row>
    <row r="1534" spans="2:81" ht="15" customHeight="1">
      <c r="B1534" s="305"/>
      <c r="C1534" s="24"/>
      <c r="D1534" s="24"/>
      <c r="E1534" s="24"/>
      <c r="F1534" s="24"/>
      <c r="G1534" s="24"/>
      <c r="H1534" s="24"/>
      <c r="I1534" s="24"/>
      <c r="J1534" s="24"/>
      <c r="K1534" s="24"/>
      <c r="L1534" s="24"/>
      <c r="M1534" s="24"/>
      <c r="N1534" s="24" t="s">
        <v>19</v>
      </c>
      <c r="O1534" s="24"/>
      <c r="P1534" s="306"/>
      <c r="Q1534" s="306"/>
      <c r="R1534" s="306"/>
      <c r="S1534" s="306"/>
      <c r="T1534" s="259" t="s">
        <v>167</v>
      </c>
      <c r="U1534" s="259"/>
      <c r="V1534" s="259"/>
      <c r="W1534" s="24"/>
      <c r="X1534" s="24" t="s">
        <v>19</v>
      </c>
      <c r="Y1534" s="307"/>
      <c r="Z1534" s="307"/>
      <c r="AA1534" s="307"/>
      <c r="AB1534" s="307"/>
      <c r="AC1534" s="307"/>
      <c r="AD1534" s="307"/>
      <c r="AE1534" s="307"/>
      <c r="AF1534" s="307"/>
      <c r="AG1534" s="307"/>
      <c r="AH1534" s="307"/>
      <c r="AI1534" s="307"/>
      <c r="AJ1534" s="307"/>
      <c r="AK1534" s="307"/>
      <c r="AL1534" s="307"/>
      <c r="AM1534" s="307"/>
      <c r="AN1534" s="24" t="s">
        <v>89</v>
      </c>
      <c r="AO1534" s="24"/>
      <c r="AP1534" s="307"/>
      <c r="AQ1534" s="307"/>
      <c r="AR1534" s="307"/>
      <c r="AS1534" s="307"/>
      <c r="AT1534" s="307"/>
      <c r="AU1534" s="307"/>
      <c r="AV1534" s="307"/>
      <c r="AW1534" s="307"/>
      <c r="AX1534" s="307"/>
      <c r="AY1534" s="307"/>
      <c r="AZ1534" s="307"/>
      <c r="BA1534" s="307"/>
      <c r="BB1534" s="307"/>
      <c r="BC1534" s="307"/>
      <c r="BD1534" s="307"/>
      <c r="BE1534" s="24" t="s">
        <v>89</v>
      </c>
      <c r="BF1534" s="24"/>
      <c r="BG1534" s="308">
        <f t="shared" si="9"/>
        <v>0</v>
      </c>
      <c r="BH1534" s="308"/>
      <c r="BI1534" s="308"/>
      <c r="BJ1534" s="308"/>
      <c r="BK1534" s="308"/>
      <c r="BL1534" s="308"/>
      <c r="BM1534" s="308"/>
      <c r="BN1534" s="308"/>
      <c r="BO1534" s="308"/>
      <c r="BP1534" s="308"/>
      <c r="BQ1534" s="308"/>
      <c r="BR1534" s="308"/>
      <c r="BS1534" s="308"/>
      <c r="BT1534" s="308"/>
      <c r="BU1534" s="308"/>
      <c r="BV1534" s="66"/>
      <c r="BW1534" s="62" t="s">
        <v>60</v>
      </c>
      <c r="BX1534" s="62"/>
      <c r="BY1534" s="62"/>
      <c r="BZ1534" s="62"/>
      <c r="CA1534" s="62"/>
      <c r="CB1534" s="24"/>
      <c r="CC1534" s="159" t="s">
        <v>970</v>
      </c>
    </row>
    <row r="1535" spans="2:81" ht="15" customHeight="1">
      <c r="B1535" s="305"/>
      <c r="C1535" s="24"/>
      <c r="D1535" s="24"/>
      <c r="E1535" s="24"/>
      <c r="F1535" s="24"/>
      <c r="G1535" s="24"/>
      <c r="H1535" s="24"/>
      <c r="I1535" s="24"/>
      <c r="J1535" s="24"/>
      <c r="K1535" s="24"/>
      <c r="L1535" s="24"/>
      <c r="M1535" s="24"/>
      <c r="N1535" s="24" t="s">
        <v>19</v>
      </c>
      <c r="O1535" s="24"/>
      <c r="P1535" s="306"/>
      <c r="Q1535" s="306"/>
      <c r="R1535" s="306"/>
      <c r="S1535" s="306"/>
      <c r="T1535" s="259" t="s">
        <v>167</v>
      </c>
      <c r="U1535" s="259"/>
      <c r="V1535" s="259"/>
      <c r="W1535" s="24"/>
      <c r="X1535" s="24" t="s">
        <v>19</v>
      </c>
      <c r="Y1535" s="307"/>
      <c r="Z1535" s="307"/>
      <c r="AA1535" s="307"/>
      <c r="AB1535" s="307"/>
      <c r="AC1535" s="307"/>
      <c r="AD1535" s="307"/>
      <c r="AE1535" s="307"/>
      <c r="AF1535" s="307"/>
      <c r="AG1535" s="307"/>
      <c r="AH1535" s="307"/>
      <c r="AI1535" s="307"/>
      <c r="AJ1535" s="307"/>
      <c r="AK1535" s="307"/>
      <c r="AL1535" s="307"/>
      <c r="AM1535" s="307"/>
      <c r="AN1535" s="24" t="s">
        <v>89</v>
      </c>
      <c r="AO1535" s="24"/>
      <c r="AP1535" s="307"/>
      <c r="AQ1535" s="307"/>
      <c r="AR1535" s="307"/>
      <c r="AS1535" s="307"/>
      <c r="AT1535" s="307"/>
      <c r="AU1535" s="307"/>
      <c r="AV1535" s="307"/>
      <c r="AW1535" s="307"/>
      <c r="AX1535" s="307"/>
      <c r="AY1535" s="307"/>
      <c r="AZ1535" s="307"/>
      <c r="BA1535" s="307"/>
      <c r="BB1535" s="307"/>
      <c r="BC1535" s="307"/>
      <c r="BD1535" s="307"/>
      <c r="BE1535" s="24" t="s">
        <v>89</v>
      </c>
      <c r="BF1535" s="24"/>
      <c r="BG1535" s="308">
        <f t="shared" si="9"/>
        <v>0</v>
      </c>
      <c r="BH1535" s="308"/>
      <c r="BI1535" s="308"/>
      <c r="BJ1535" s="308"/>
      <c r="BK1535" s="308"/>
      <c r="BL1535" s="308"/>
      <c r="BM1535" s="308"/>
      <c r="BN1535" s="308"/>
      <c r="BO1535" s="308"/>
      <c r="BP1535" s="308"/>
      <c r="BQ1535" s="308"/>
      <c r="BR1535" s="308"/>
      <c r="BS1535" s="308"/>
      <c r="BT1535" s="308"/>
      <c r="BU1535" s="308"/>
      <c r="BV1535" s="66"/>
      <c r="BW1535" s="62" t="s">
        <v>60</v>
      </c>
      <c r="BX1535" s="62"/>
      <c r="BY1535" s="62"/>
      <c r="BZ1535" s="62"/>
      <c r="CA1535" s="62"/>
      <c r="CB1535" s="24"/>
      <c r="CC1535" s="159" t="s">
        <v>971</v>
      </c>
    </row>
    <row r="1536" spans="2:81" ht="15" customHeight="1">
      <c r="B1536" s="305"/>
      <c r="C1536" s="24"/>
      <c r="D1536" s="24"/>
      <c r="E1536" s="24"/>
      <c r="F1536" s="24"/>
      <c r="G1536" s="24"/>
      <c r="H1536" s="24"/>
      <c r="I1536" s="24"/>
      <c r="J1536" s="24"/>
      <c r="K1536" s="24"/>
      <c r="L1536" s="24"/>
      <c r="M1536" s="24"/>
      <c r="N1536" s="24" t="s">
        <v>19</v>
      </c>
      <c r="O1536" s="24"/>
      <c r="P1536" s="306"/>
      <c r="Q1536" s="306"/>
      <c r="R1536" s="306"/>
      <c r="S1536" s="306"/>
      <c r="T1536" s="259" t="s">
        <v>167</v>
      </c>
      <c r="U1536" s="259"/>
      <c r="V1536" s="259"/>
      <c r="W1536" s="24"/>
      <c r="X1536" s="24" t="s">
        <v>19</v>
      </c>
      <c r="Y1536" s="307"/>
      <c r="Z1536" s="307"/>
      <c r="AA1536" s="307"/>
      <c r="AB1536" s="307"/>
      <c r="AC1536" s="307"/>
      <c r="AD1536" s="307"/>
      <c r="AE1536" s="307"/>
      <c r="AF1536" s="307"/>
      <c r="AG1536" s="307"/>
      <c r="AH1536" s="307"/>
      <c r="AI1536" s="307"/>
      <c r="AJ1536" s="307"/>
      <c r="AK1536" s="307"/>
      <c r="AL1536" s="307"/>
      <c r="AM1536" s="307"/>
      <c r="AN1536" s="24" t="s">
        <v>89</v>
      </c>
      <c r="AO1536" s="24"/>
      <c r="AP1536" s="307"/>
      <c r="AQ1536" s="307"/>
      <c r="AR1536" s="307"/>
      <c r="AS1536" s="307"/>
      <c r="AT1536" s="307"/>
      <c r="AU1536" s="307"/>
      <c r="AV1536" s="307"/>
      <c r="AW1536" s="307"/>
      <c r="AX1536" s="307"/>
      <c r="AY1536" s="307"/>
      <c r="AZ1536" s="307"/>
      <c r="BA1536" s="307"/>
      <c r="BB1536" s="307"/>
      <c r="BC1536" s="307"/>
      <c r="BD1536" s="307"/>
      <c r="BE1536" s="24" t="s">
        <v>89</v>
      </c>
      <c r="BF1536" s="24"/>
      <c r="BG1536" s="308">
        <f t="shared" si="9"/>
        <v>0</v>
      </c>
      <c r="BH1536" s="308"/>
      <c r="BI1536" s="308"/>
      <c r="BJ1536" s="308"/>
      <c r="BK1536" s="308"/>
      <c r="BL1536" s="308"/>
      <c r="BM1536" s="308"/>
      <c r="BN1536" s="308"/>
      <c r="BO1536" s="308"/>
      <c r="BP1536" s="308"/>
      <c r="BQ1536" s="308"/>
      <c r="BR1536" s="308"/>
      <c r="BS1536" s="308"/>
      <c r="BT1536" s="308"/>
      <c r="BU1536" s="308"/>
      <c r="BV1536" s="66"/>
      <c r="BW1536" s="62" t="s">
        <v>60</v>
      </c>
      <c r="BX1536" s="62"/>
      <c r="BY1536" s="62"/>
      <c r="BZ1536" s="62"/>
      <c r="CA1536" s="62"/>
      <c r="CB1536" s="24"/>
      <c r="CC1536" s="1"/>
    </row>
    <row r="1537" spans="2:81" ht="15" customHeight="1">
      <c r="B1537" s="305"/>
      <c r="C1537" s="24"/>
      <c r="D1537" s="24"/>
      <c r="E1537" s="24"/>
      <c r="F1537" s="24"/>
      <c r="G1537" s="24"/>
      <c r="H1537" s="24"/>
      <c r="I1537" s="24"/>
      <c r="J1537" s="24"/>
      <c r="K1537" s="24"/>
      <c r="L1537" s="24"/>
      <c r="M1537" s="24"/>
      <c r="N1537" s="24" t="s">
        <v>19</v>
      </c>
      <c r="O1537" s="24"/>
      <c r="P1537" s="306"/>
      <c r="Q1537" s="306"/>
      <c r="R1537" s="306"/>
      <c r="S1537" s="306"/>
      <c r="T1537" s="259" t="s">
        <v>167</v>
      </c>
      <c r="U1537" s="259"/>
      <c r="V1537" s="259"/>
      <c r="W1537" s="24"/>
      <c r="X1537" s="24" t="s">
        <v>19</v>
      </c>
      <c r="Y1537" s="307"/>
      <c r="Z1537" s="307"/>
      <c r="AA1537" s="307"/>
      <c r="AB1537" s="307"/>
      <c r="AC1537" s="307"/>
      <c r="AD1537" s="307"/>
      <c r="AE1537" s="307"/>
      <c r="AF1537" s="307"/>
      <c r="AG1537" s="307"/>
      <c r="AH1537" s="307"/>
      <c r="AI1537" s="307"/>
      <c r="AJ1537" s="307"/>
      <c r="AK1537" s="307"/>
      <c r="AL1537" s="307"/>
      <c r="AM1537" s="307"/>
      <c r="AN1537" s="24" t="s">
        <v>89</v>
      </c>
      <c r="AO1537" s="24"/>
      <c r="AP1537" s="307"/>
      <c r="AQ1537" s="307"/>
      <c r="AR1537" s="307"/>
      <c r="AS1537" s="307"/>
      <c r="AT1537" s="307"/>
      <c r="AU1537" s="307"/>
      <c r="AV1537" s="307"/>
      <c r="AW1537" s="307"/>
      <c r="AX1537" s="307"/>
      <c r="AY1537" s="307"/>
      <c r="AZ1537" s="307"/>
      <c r="BA1537" s="307"/>
      <c r="BB1537" s="307"/>
      <c r="BC1537" s="307"/>
      <c r="BD1537" s="307"/>
      <c r="BE1537" s="24" t="s">
        <v>89</v>
      </c>
      <c r="BF1537" s="24"/>
      <c r="BG1537" s="308">
        <f t="shared" si="9"/>
        <v>0</v>
      </c>
      <c r="BH1537" s="308"/>
      <c r="BI1537" s="308"/>
      <c r="BJ1537" s="308"/>
      <c r="BK1537" s="308"/>
      <c r="BL1537" s="308"/>
      <c r="BM1537" s="308"/>
      <c r="BN1537" s="308"/>
      <c r="BO1537" s="308"/>
      <c r="BP1537" s="308"/>
      <c r="BQ1537" s="308"/>
      <c r="BR1537" s="308"/>
      <c r="BS1537" s="308"/>
      <c r="BT1537" s="308"/>
      <c r="BU1537" s="308"/>
      <c r="BV1537" s="66"/>
      <c r="BW1537" s="62" t="s">
        <v>60</v>
      </c>
      <c r="BX1537" s="62"/>
      <c r="BY1537" s="62"/>
      <c r="BZ1537" s="62"/>
      <c r="CA1537" s="62"/>
      <c r="CB1537" s="24"/>
      <c r="CC1537" s="1"/>
    </row>
    <row r="1538" spans="2:81" ht="15" customHeight="1">
      <c r="B1538" s="305"/>
      <c r="C1538" s="24"/>
      <c r="D1538" s="24"/>
      <c r="E1538" s="24"/>
      <c r="F1538" s="24"/>
      <c r="G1538" s="24"/>
      <c r="H1538" s="24"/>
      <c r="I1538" s="24"/>
      <c r="J1538" s="24"/>
      <c r="K1538" s="24"/>
      <c r="L1538" s="24"/>
      <c r="M1538" s="24"/>
      <c r="N1538" s="24" t="s">
        <v>19</v>
      </c>
      <c r="O1538" s="24"/>
      <c r="P1538" s="306"/>
      <c r="Q1538" s="306"/>
      <c r="R1538" s="306"/>
      <c r="S1538" s="306"/>
      <c r="T1538" s="259" t="s">
        <v>167</v>
      </c>
      <c r="U1538" s="259"/>
      <c r="V1538" s="259"/>
      <c r="W1538" s="24"/>
      <c r="X1538" s="24" t="s">
        <v>19</v>
      </c>
      <c r="Y1538" s="307"/>
      <c r="Z1538" s="307"/>
      <c r="AA1538" s="307"/>
      <c r="AB1538" s="307"/>
      <c r="AC1538" s="307"/>
      <c r="AD1538" s="307"/>
      <c r="AE1538" s="307"/>
      <c r="AF1538" s="307"/>
      <c r="AG1538" s="307"/>
      <c r="AH1538" s="307"/>
      <c r="AI1538" s="307"/>
      <c r="AJ1538" s="307"/>
      <c r="AK1538" s="307"/>
      <c r="AL1538" s="307"/>
      <c r="AM1538" s="307"/>
      <c r="AN1538" s="24" t="s">
        <v>89</v>
      </c>
      <c r="AO1538" s="24"/>
      <c r="AP1538" s="307"/>
      <c r="AQ1538" s="307"/>
      <c r="AR1538" s="307"/>
      <c r="AS1538" s="307"/>
      <c r="AT1538" s="307"/>
      <c r="AU1538" s="307"/>
      <c r="AV1538" s="307"/>
      <c r="AW1538" s="307"/>
      <c r="AX1538" s="307"/>
      <c r="AY1538" s="307"/>
      <c r="AZ1538" s="307"/>
      <c r="BA1538" s="307"/>
      <c r="BB1538" s="307"/>
      <c r="BC1538" s="307"/>
      <c r="BD1538" s="307"/>
      <c r="BE1538" s="24" t="s">
        <v>89</v>
      </c>
      <c r="BF1538" s="24"/>
      <c r="BG1538" s="308">
        <f t="shared" si="9"/>
        <v>0</v>
      </c>
      <c r="BH1538" s="308"/>
      <c r="BI1538" s="308"/>
      <c r="BJ1538" s="308"/>
      <c r="BK1538" s="308"/>
      <c r="BL1538" s="308"/>
      <c r="BM1538" s="308"/>
      <c r="BN1538" s="308"/>
      <c r="BO1538" s="308"/>
      <c r="BP1538" s="308"/>
      <c r="BQ1538" s="308"/>
      <c r="BR1538" s="308"/>
      <c r="BS1538" s="308"/>
      <c r="BT1538" s="308"/>
      <c r="BU1538" s="308"/>
      <c r="BV1538" s="66"/>
      <c r="BW1538" s="62" t="s">
        <v>60</v>
      </c>
      <c r="BX1538" s="62"/>
      <c r="BY1538" s="62"/>
      <c r="BZ1538" s="62"/>
      <c r="CA1538" s="62"/>
      <c r="CB1538" s="24"/>
      <c r="CC1538" s="1"/>
    </row>
    <row r="1539" spans="2:81" ht="15" customHeight="1">
      <c r="B1539" s="305"/>
      <c r="C1539" s="24"/>
      <c r="D1539" s="24"/>
      <c r="E1539" s="24"/>
      <c r="F1539" s="24"/>
      <c r="G1539" s="24"/>
      <c r="H1539" s="24"/>
      <c r="I1539" s="24"/>
      <c r="J1539" s="24"/>
      <c r="K1539" s="24"/>
      <c r="L1539" s="24"/>
      <c r="M1539" s="24"/>
      <c r="N1539" s="24" t="s">
        <v>19</v>
      </c>
      <c r="O1539" s="24"/>
      <c r="P1539" s="306"/>
      <c r="Q1539" s="306"/>
      <c r="R1539" s="306"/>
      <c r="S1539" s="306"/>
      <c r="T1539" s="259" t="s">
        <v>167</v>
      </c>
      <c r="U1539" s="259"/>
      <c r="V1539" s="259"/>
      <c r="W1539" s="24"/>
      <c r="X1539" s="24" t="s">
        <v>19</v>
      </c>
      <c r="Y1539" s="307"/>
      <c r="Z1539" s="307"/>
      <c r="AA1539" s="307"/>
      <c r="AB1539" s="307"/>
      <c r="AC1539" s="307"/>
      <c r="AD1539" s="307"/>
      <c r="AE1539" s="307"/>
      <c r="AF1539" s="307"/>
      <c r="AG1539" s="307"/>
      <c r="AH1539" s="307"/>
      <c r="AI1539" s="307"/>
      <c r="AJ1539" s="307"/>
      <c r="AK1539" s="307"/>
      <c r="AL1539" s="307"/>
      <c r="AM1539" s="307"/>
      <c r="AN1539" s="24" t="s">
        <v>89</v>
      </c>
      <c r="AO1539" s="24"/>
      <c r="AP1539" s="307"/>
      <c r="AQ1539" s="307"/>
      <c r="AR1539" s="307"/>
      <c r="AS1539" s="307"/>
      <c r="AT1539" s="307"/>
      <c r="AU1539" s="307"/>
      <c r="AV1539" s="307"/>
      <c r="AW1539" s="307"/>
      <c r="AX1539" s="307"/>
      <c r="AY1539" s="307"/>
      <c r="AZ1539" s="307"/>
      <c r="BA1539" s="307"/>
      <c r="BB1539" s="307"/>
      <c r="BC1539" s="307"/>
      <c r="BD1539" s="307"/>
      <c r="BE1539" s="24" t="s">
        <v>89</v>
      </c>
      <c r="BF1539" s="24"/>
      <c r="BG1539" s="308">
        <f t="shared" si="9"/>
        <v>0</v>
      </c>
      <c r="BH1539" s="308"/>
      <c r="BI1539" s="308"/>
      <c r="BJ1539" s="308"/>
      <c r="BK1539" s="308"/>
      <c r="BL1539" s="308"/>
      <c r="BM1539" s="308"/>
      <c r="BN1539" s="308"/>
      <c r="BO1539" s="308"/>
      <c r="BP1539" s="308"/>
      <c r="BQ1539" s="308"/>
      <c r="BR1539" s="308"/>
      <c r="BS1539" s="308"/>
      <c r="BT1539" s="308"/>
      <c r="BU1539" s="308"/>
      <c r="BV1539" s="66"/>
      <c r="BW1539" s="62" t="s">
        <v>60</v>
      </c>
      <c r="BX1539" s="62"/>
      <c r="BY1539" s="62"/>
      <c r="BZ1539" s="62"/>
      <c r="CA1539" s="62"/>
      <c r="CB1539" s="24"/>
      <c r="CC1539" s="1" t="s">
        <v>1145</v>
      </c>
    </row>
    <row r="1540" spans="2:81" ht="15" customHeight="1">
      <c r="B1540" s="305"/>
      <c r="C1540" s="24"/>
      <c r="D1540" s="24"/>
      <c r="E1540" s="24"/>
      <c r="F1540" s="260" t="s">
        <v>168</v>
      </c>
      <c r="G1540" s="260"/>
      <c r="H1540" s="260"/>
      <c r="I1540" s="260"/>
      <c r="J1540" s="260"/>
      <c r="K1540" s="260"/>
      <c r="L1540" s="260"/>
      <c r="M1540" s="260"/>
      <c r="N1540" s="24"/>
      <c r="O1540" s="24"/>
      <c r="P1540" s="24"/>
      <c r="Q1540" s="24"/>
      <c r="R1540" s="24"/>
      <c r="S1540" s="24"/>
      <c r="T1540" s="24"/>
      <c r="U1540" s="24"/>
      <c r="V1540" s="24"/>
      <c r="W1540" s="24"/>
      <c r="X1540" s="24" t="s">
        <v>19</v>
      </c>
      <c r="Y1540" s="308">
        <f>SUM(Y1531:AM1539)</f>
        <v>0</v>
      </c>
      <c r="Z1540" s="308"/>
      <c r="AA1540" s="308"/>
      <c r="AB1540" s="308"/>
      <c r="AC1540" s="308"/>
      <c r="AD1540" s="308"/>
      <c r="AE1540" s="308"/>
      <c r="AF1540" s="308"/>
      <c r="AG1540" s="308"/>
      <c r="AH1540" s="308"/>
      <c r="AI1540" s="308"/>
      <c r="AJ1540" s="308"/>
      <c r="AK1540" s="308"/>
      <c r="AL1540" s="308"/>
      <c r="AM1540" s="308"/>
      <c r="AN1540" s="24" t="s">
        <v>89</v>
      </c>
      <c r="AO1540" s="24"/>
      <c r="AP1540" s="308">
        <f>SUM(AP1531:BD1539)</f>
        <v>0</v>
      </c>
      <c r="AQ1540" s="308"/>
      <c r="AR1540" s="308"/>
      <c r="AS1540" s="308"/>
      <c r="AT1540" s="308"/>
      <c r="AU1540" s="308"/>
      <c r="AV1540" s="308"/>
      <c r="AW1540" s="308"/>
      <c r="AX1540" s="308"/>
      <c r="AY1540" s="308"/>
      <c r="AZ1540" s="308"/>
      <c r="BA1540" s="308"/>
      <c r="BB1540" s="308"/>
      <c r="BC1540" s="308"/>
      <c r="BD1540" s="308"/>
      <c r="BE1540" s="24" t="s">
        <v>89</v>
      </c>
      <c r="BF1540" s="24"/>
      <c r="BG1540" s="308">
        <f>Y1540+AP1540</f>
        <v>0</v>
      </c>
      <c r="BH1540" s="308"/>
      <c r="BI1540" s="308"/>
      <c r="BJ1540" s="308"/>
      <c r="BK1540" s="308"/>
      <c r="BL1540" s="308"/>
      <c r="BM1540" s="308"/>
      <c r="BN1540" s="308"/>
      <c r="BO1540" s="308"/>
      <c r="BP1540" s="308"/>
      <c r="BQ1540" s="308"/>
      <c r="BR1540" s="308"/>
      <c r="BS1540" s="308"/>
      <c r="BT1540" s="308"/>
      <c r="BU1540" s="308"/>
      <c r="BV1540" s="66"/>
      <c r="BW1540" s="62" t="s">
        <v>60</v>
      </c>
      <c r="BX1540" s="62"/>
      <c r="BY1540" s="62"/>
      <c r="BZ1540" s="62"/>
      <c r="CA1540" s="62"/>
      <c r="CB1540" s="25"/>
      <c r="CC1540" s="1"/>
    </row>
    <row r="1541" spans="2:81" ht="15" customHeight="1">
      <c r="B1541" s="305"/>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305"/>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305"/>
      <c r="C1543" s="24"/>
      <c r="D1543" s="24" t="s">
        <v>648</v>
      </c>
      <c r="E1543" s="24"/>
      <c r="F1543" s="24"/>
      <c r="G1543" s="24"/>
      <c r="H1543" s="24"/>
      <c r="I1543" s="24"/>
      <c r="J1543" s="24"/>
      <c r="K1543" s="24"/>
      <c r="L1543" s="24"/>
      <c r="M1543" s="24"/>
      <c r="N1543" s="24"/>
      <c r="O1543" s="24"/>
      <c r="P1543" s="24"/>
      <c r="Q1543" s="24"/>
      <c r="R1543" s="24"/>
      <c r="S1543" s="24"/>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c r="AS1543" s="233"/>
      <c r="AT1543" s="233"/>
      <c r="AU1543" s="233"/>
      <c r="AV1543" s="233"/>
      <c r="AW1543" s="233"/>
      <c r="AX1543" s="233"/>
      <c r="AY1543" s="233"/>
      <c r="AZ1543" s="233"/>
      <c r="BA1543" s="233"/>
      <c r="BB1543" s="233"/>
      <c r="BC1543" s="233"/>
      <c r="BD1543" s="233"/>
      <c r="BE1543" s="233"/>
      <c r="BF1543" s="233"/>
      <c r="BG1543" s="233"/>
      <c r="BH1543" s="233"/>
      <c r="BI1543" s="233"/>
      <c r="BJ1543" s="233"/>
      <c r="BK1543" s="233"/>
      <c r="BL1543" s="233"/>
      <c r="BM1543" s="233"/>
      <c r="BN1543" s="233"/>
      <c r="BO1543" s="233"/>
      <c r="BP1543" s="233"/>
      <c r="BQ1543" s="233"/>
      <c r="BR1543" s="233"/>
      <c r="BS1543" s="233"/>
      <c r="BT1543" s="233"/>
      <c r="BU1543" s="233"/>
      <c r="BV1543" s="233"/>
      <c r="BW1543" s="233"/>
      <c r="BX1543" s="233"/>
      <c r="BY1543" s="233"/>
      <c r="BZ1543" s="233"/>
      <c r="CA1543" s="233"/>
      <c r="CB1543" s="233"/>
      <c r="CC1543" s="1" t="s">
        <v>1149</v>
      </c>
    </row>
    <row r="1544" spans="2:81" ht="15" customHeight="1">
      <c r="B1544" s="305"/>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305"/>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305"/>
      <c r="C1546" s="24"/>
      <c r="D1546" s="24" t="s">
        <v>649</v>
      </c>
      <c r="E1546" s="24"/>
      <c r="F1546" s="24"/>
      <c r="G1546" s="24"/>
      <c r="H1546" s="24"/>
      <c r="I1546" s="24"/>
      <c r="J1546" s="24"/>
      <c r="K1546" s="24"/>
      <c r="L1546" s="24"/>
      <c r="M1546" s="24"/>
      <c r="N1546" s="24"/>
      <c r="O1546" s="24"/>
      <c r="P1546" s="24"/>
      <c r="Q1546" s="24"/>
      <c r="R1546" s="24"/>
      <c r="S1546" s="24"/>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c r="AS1546" s="233"/>
      <c r="AT1546" s="233"/>
      <c r="AU1546" s="233"/>
      <c r="AV1546" s="233"/>
      <c r="AW1546" s="233"/>
      <c r="AX1546" s="233"/>
      <c r="AY1546" s="233"/>
      <c r="AZ1546" s="233"/>
      <c r="BA1546" s="233"/>
      <c r="BB1546" s="233"/>
      <c r="BC1546" s="233"/>
      <c r="BD1546" s="233"/>
      <c r="BE1546" s="233"/>
      <c r="BF1546" s="233"/>
      <c r="BG1546" s="233"/>
      <c r="BH1546" s="233"/>
      <c r="BI1546" s="233"/>
      <c r="BJ1546" s="233"/>
      <c r="BK1546" s="233"/>
      <c r="BL1546" s="233"/>
      <c r="BM1546" s="233"/>
      <c r="BN1546" s="233"/>
      <c r="BO1546" s="233"/>
      <c r="BP1546" s="233"/>
      <c r="BQ1546" s="233"/>
      <c r="BR1546" s="233"/>
      <c r="BS1546" s="233"/>
      <c r="BT1546" s="233"/>
      <c r="BU1546" s="233"/>
      <c r="BV1546" s="233"/>
      <c r="BW1546" s="233"/>
      <c r="BX1546" s="233"/>
      <c r="BY1546" s="233"/>
      <c r="BZ1546" s="233"/>
      <c r="CA1546" s="233"/>
      <c r="CB1546" s="233"/>
      <c r="CC1546" s="1" t="s">
        <v>1150</v>
      </c>
    </row>
    <row r="1547" spans="2:81" ht="15" customHeight="1">
      <c r="B1547" s="305"/>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305"/>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305"/>
      <c r="C1549" s="24"/>
      <c r="D1549" s="24" t="s">
        <v>650</v>
      </c>
      <c r="E1549" s="24"/>
      <c r="F1549" s="24"/>
      <c r="G1549" s="24"/>
      <c r="H1549" s="24"/>
      <c r="I1549" s="24"/>
      <c r="J1549" s="24"/>
      <c r="K1549" s="24"/>
      <c r="L1549" s="24"/>
      <c r="M1549" s="24"/>
      <c r="N1549" s="24"/>
      <c r="O1549" s="24"/>
      <c r="P1549" s="24"/>
      <c r="Q1549" s="24"/>
      <c r="R1549" s="24"/>
      <c r="S1549" s="24"/>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c r="AS1549" s="233"/>
      <c r="AT1549" s="233"/>
      <c r="AU1549" s="233"/>
      <c r="AV1549" s="233"/>
      <c r="AW1549" s="233"/>
      <c r="AX1549" s="233"/>
      <c r="AY1549" s="233"/>
      <c r="AZ1549" s="233"/>
      <c r="BA1549" s="233"/>
      <c r="BB1549" s="233"/>
      <c r="BC1549" s="233"/>
      <c r="BD1549" s="233"/>
      <c r="BE1549" s="233"/>
      <c r="BF1549" s="233"/>
      <c r="BG1549" s="233"/>
      <c r="BH1549" s="233"/>
      <c r="BI1549" s="233"/>
      <c r="BJ1549" s="233"/>
      <c r="BK1549" s="233"/>
      <c r="BL1549" s="233"/>
      <c r="BM1549" s="233"/>
      <c r="BN1549" s="233"/>
      <c r="BO1549" s="233"/>
      <c r="BP1549" s="233"/>
      <c r="BQ1549" s="233"/>
      <c r="BR1549" s="233"/>
      <c r="BS1549" s="233"/>
      <c r="BT1549" s="233"/>
      <c r="BU1549" s="233"/>
      <c r="BV1549" s="233"/>
      <c r="BW1549" s="233"/>
      <c r="BX1549" s="233"/>
      <c r="BY1549" s="233"/>
      <c r="BZ1549" s="233"/>
      <c r="CA1549" s="233"/>
      <c r="CB1549" s="233"/>
      <c r="CC1549" s="1" t="s">
        <v>1151</v>
      </c>
    </row>
    <row r="1550" spans="2:81" ht="15" customHeight="1">
      <c r="B1550" s="305"/>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305"/>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305"/>
      <c r="C1552" s="24"/>
      <c r="D1552" s="24" t="s">
        <v>651</v>
      </c>
      <c r="E1552" s="24"/>
      <c r="F1552" s="24"/>
      <c r="G1552" s="24"/>
      <c r="H1552" s="24"/>
      <c r="I1552" s="24"/>
      <c r="J1552" s="24"/>
      <c r="K1552" s="24"/>
      <c r="L1552" s="24"/>
      <c r="M1552" s="24"/>
      <c r="N1552" s="24"/>
      <c r="O1552" s="24"/>
      <c r="P1552" s="24"/>
      <c r="Q1552" s="24"/>
      <c r="R1552" s="24"/>
      <c r="S1552" s="24"/>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c r="AS1552" s="233"/>
      <c r="AT1552" s="233"/>
      <c r="AU1552" s="233"/>
      <c r="AV1552" s="233"/>
      <c r="AW1552" s="233"/>
      <c r="AX1552" s="233"/>
      <c r="AY1552" s="233"/>
      <c r="AZ1552" s="233"/>
      <c r="BA1552" s="233"/>
      <c r="BB1552" s="233"/>
      <c r="BC1552" s="233"/>
      <c r="BD1552" s="233"/>
      <c r="BE1552" s="233"/>
      <c r="BF1552" s="233"/>
      <c r="BG1552" s="233"/>
      <c r="BH1552" s="233"/>
      <c r="BI1552" s="233"/>
      <c r="BJ1552" s="233"/>
      <c r="BK1552" s="233"/>
      <c r="BL1552" s="233"/>
      <c r="BM1552" s="233"/>
      <c r="BN1552" s="233"/>
      <c r="BO1552" s="233"/>
      <c r="BP1552" s="233"/>
      <c r="BQ1552" s="233"/>
      <c r="BR1552" s="233"/>
      <c r="BS1552" s="233"/>
      <c r="BT1552" s="233"/>
      <c r="BU1552" s="233"/>
      <c r="BV1552" s="233"/>
      <c r="BW1552" s="233"/>
      <c r="BX1552" s="233"/>
      <c r="BY1552" s="233"/>
      <c r="BZ1552" s="233"/>
      <c r="CA1552" s="233"/>
      <c r="CB1552" s="233"/>
      <c r="CC1552" s="1" t="s">
        <v>857</v>
      </c>
    </row>
    <row r="1553" spans="2:81" ht="15" customHeight="1">
      <c r="B1553" s="30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1" ht="15" customHeight="1">
      <c r="B1554" s="305"/>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1" ht="15" customHeight="1">
      <c r="B1555" s="305"/>
      <c r="C1555" s="24"/>
      <c r="D1555" s="24" t="s">
        <v>652</v>
      </c>
      <c r="E1555" s="24"/>
      <c r="F1555" s="24"/>
      <c r="G1555" s="24"/>
      <c r="H1555" s="24"/>
      <c r="I1555" s="24"/>
      <c r="J1555" s="24"/>
      <c r="K1555" s="24"/>
      <c r="L1555" s="24"/>
      <c r="M1555" s="24"/>
      <c r="N1555" s="24"/>
      <c r="O1555" s="24"/>
      <c r="P1555" s="24"/>
      <c r="Q1555" s="24"/>
      <c r="R1555" s="24"/>
      <c r="S1555" s="24"/>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c r="AS1555" s="233"/>
      <c r="AT1555" s="233"/>
      <c r="AU1555" s="233"/>
      <c r="AV1555" s="233"/>
      <c r="AW1555" s="233"/>
      <c r="AX1555" s="233"/>
      <c r="AY1555" s="233"/>
      <c r="AZ1555" s="233"/>
      <c r="BA1555" s="233"/>
      <c r="BB1555" s="233"/>
      <c r="BC1555" s="233"/>
      <c r="BD1555" s="233"/>
      <c r="BE1555" s="233"/>
      <c r="BF1555" s="233"/>
      <c r="BG1555" s="233"/>
      <c r="BH1555" s="233"/>
      <c r="BI1555" s="233"/>
      <c r="BJ1555" s="233"/>
      <c r="BK1555" s="233"/>
      <c r="BL1555" s="233"/>
      <c r="BM1555" s="233"/>
      <c r="BN1555" s="233"/>
      <c r="BO1555" s="233"/>
      <c r="BP1555" s="233"/>
      <c r="BQ1555" s="233"/>
      <c r="BR1555" s="233"/>
      <c r="BS1555" s="233"/>
      <c r="BT1555" s="233"/>
      <c r="BU1555" s="233"/>
      <c r="BV1555" s="233"/>
      <c r="BW1555" s="233"/>
      <c r="BX1555" s="233"/>
      <c r="BY1555" s="233"/>
      <c r="BZ1555" s="233"/>
      <c r="CA1555" s="233"/>
      <c r="CB1555" s="233"/>
      <c r="CC1555" s="1" t="s">
        <v>856</v>
      </c>
    </row>
    <row r="1556" spans="2:81" ht="15" customHeight="1">
      <c r="B1556" s="305"/>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1" ht="15" customHeight="1">
      <c r="B1557" s="305"/>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1" ht="15" customHeight="1">
      <c r="B1558" s="305"/>
      <c r="C1558" s="24"/>
      <c r="D1558" s="260" t="s">
        <v>653</v>
      </c>
      <c r="E1558" s="260"/>
      <c r="F1558" s="260"/>
      <c r="G1558" s="260"/>
      <c r="H1558" s="260"/>
      <c r="I1558" s="260"/>
      <c r="J1558" s="260"/>
      <c r="K1558" s="260"/>
      <c r="L1558" s="260"/>
      <c r="M1558" s="260"/>
      <c r="N1558" s="260"/>
      <c r="O1558" s="260"/>
      <c r="P1558" s="260"/>
      <c r="Q1558" s="260"/>
      <c r="R1558" s="260"/>
      <c r="S1558" s="260"/>
      <c r="T1558" s="260"/>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c r="AS1558" s="233"/>
      <c r="AT1558" s="233"/>
      <c r="AU1558" s="233"/>
      <c r="AV1558" s="233"/>
      <c r="AW1558" s="233"/>
      <c r="AX1558" s="233"/>
      <c r="AY1558" s="233"/>
      <c r="AZ1558" s="233"/>
      <c r="BA1558" s="233"/>
      <c r="BB1558" s="233"/>
      <c r="BC1558" s="233"/>
      <c r="BD1558" s="233"/>
      <c r="BE1558" s="233"/>
      <c r="BF1558" s="233"/>
      <c r="BG1558" s="233"/>
      <c r="BH1558" s="233"/>
      <c r="BI1558" s="233"/>
      <c r="BJ1558" s="233"/>
      <c r="BK1558" s="233"/>
      <c r="BL1558" s="233"/>
      <c r="BM1558" s="233"/>
      <c r="BN1558" s="233"/>
      <c r="BO1558" s="233"/>
      <c r="BP1558" s="233"/>
      <c r="BQ1558" s="233"/>
      <c r="BR1558" s="233"/>
      <c r="BS1558" s="233"/>
      <c r="BT1558" s="233"/>
      <c r="BU1558" s="233"/>
      <c r="BV1558" s="233"/>
      <c r="BW1558" s="233"/>
      <c r="BX1558" s="233"/>
      <c r="BY1558" s="233"/>
      <c r="BZ1558" s="233"/>
      <c r="CA1558" s="233"/>
      <c r="CB1558" s="233"/>
      <c r="CC1558" s="1"/>
    </row>
    <row r="1559" spans="2:81" ht="15" customHeight="1">
      <c r="B1559" s="195" t="s">
        <v>1018</v>
      </c>
      <c r="C1559" s="24"/>
      <c r="D1559" s="65"/>
      <c r="E1559" s="65"/>
      <c r="F1559" s="65"/>
      <c r="G1559" s="65"/>
      <c r="H1559" s="65"/>
      <c r="I1559" s="65"/>
      <c r="J1559" s="65"/>
      <c r="K1559" s="65"/>
      <c r="L1559" s="65"/>
      <c r="M1559" s="65"/>
      <c r="N1559" s="65"/>
      <c r="O1559" s="65"/>
      <c r="P1559" s="65"/>
      <c r="Q1559" s="65"/>
      <c r="R1559" s="65"/>
      <c r="S1559" s="65"/>
      <c r="T1559" s="65"/>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c r="AS1559" s="233"/>
      <c r="AT1559" s="233"/>
      <c r="AU1559" s="233"/>
      <c r="AV1559" s="233"/>
      <c r="AW1559" s="233"/>
      <c r="AX1559" s="233"/>
      <c r="AY1559" s="233"/>
      <c r="AZ1559" s="233"/>
      <c r="BA1559" s="233"/>
      <c r="BB1559" s="233"/>
      <c r="BC1559" s="233"/>
      <c r="BD1559" s="233"/>
      <c r="BE1559" s="233"/>
      <c r="BF1559" s="233"/>
      <c r="BG1559" s="233"/>
      <c r="BH1559" s="233"/>
      <c r="BI1559" s="233"/>
      <c r="BJ1559" s="233"/>
      <c r="BK1559" s="233"/>
      <c r="BL1559" s="233"/>
      <c r="BM1559" s="233"/>
      <c r="BN1559" s="233"/>
      <c r="BO1559" s="233"/>
      <c r="BP1559" s="233"/>
      <c r="BQ1559" s="233"/>
      <c r="BR1559" s="233"/>
      <c r="BS1559" s="233"/>
      <c r="BT1559" s="233"/>
      <c r="BU1559" s="233"/>
      <c r="BV1559" s="233"/>
      <c r="BW1559" s="233"/>
      <c r="BX1559" s="233"/>
      <c r="BY1559" s="233"/>
      <c r="BZ1559" s="233"/>
      <c r="CA1559" s="233"/>
      <c r="CB1559" s="233"/>
      <c r="CC1559" s="174" t="s">
        <v>1018</v>
      </c>
    </row>
    <row r="1560" spans="2:81" ht="15" customHeight="1" thickBot="1">
      <c r="B1560" s="196" t="s">
        <v>1015</v>
      </c>
      <c r="C1560" s="24"/>
      <c r="D1560" s="24"/>
      <c r="E1560" s="24"/>
      <c r="F1560" s="24"/>
      <c r="G1560" s="24"/>
      <c r="H1560" s="24"/>
      <c r="I1560" s="24"/>
      <c r="J1560" s="24"/>
      <c r="K1560" s="24"/>
      <c r="L1560" s="24"/>
      <c r="M1560" s="24"/>
      <c r="N1560" s="24"/>
      <c r="O1560" s="24"/>
      <c r="P1560" s="24"/>
      <c r="Q1560" s="24"/>
      <c r="R1560" s="24"/>
      <c r="S1560" s="24"/>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c r="AS1560" s="233"/>
      <c r="AT1560" s="233"/>
      <c r="AU1560" s="233"/>
      <c r="AV1560" s="233"/>
      <c r="AW1560" s="233"/>
      <c r="AX1560" s="233"/>
      <c r="AY1560" s="233"/>
      <c r="AZ1560" s="233"/>
      <c r="BA1560" s="233"/>
      <c r="BB1560" s="233"/>
      <c r="BC1560" s="233"/>
      <c r="BD1560" s="233"/>
      <c r="BE1560" s="233"/>
      <c r="BF1560" s="233"/>
      <c r="BG1560" s="233"/>
      <c r="BH1560" s="233"/>
      <c r="BI1560" s="233"/>
      <c r="BJ1560" s="233"/>
      <c r="BK1560" s="233"/>
      <c r="BL1560" s="233"/>
      <c r="BM1560" s="233"/>
      <c r="BN1560" s="233"/>
      <c r="BO1560" s="233"/>
      <c r="BP1560" s="233"/>
      <c r="BQ1560" s="233"/>
      <c r="BR1560" s="233"/>
      <c r="BS1560" s="233"/>
      <c r="BT1560" s="233"/>
      <c r="BU1560" s="233"/>
      <c r="BV1560" s="233"/>
      <c r="BW1560" s="233"/>
      <c r="BX1560" s="233"/>
      <c r="BY1560" s="233"/>
      <c r="BZ1560" s="233"/>
      <c r="CA1560" s="233"/>
      <c r="CB1560" s="233"/>
      <c r="CC1560" s="176" t="s">
        <v>1015</v>
      </c>
    </row>
    <row r="1561" spans="2:81" ht="15" customHeight="1">
      <c r="B1561" s="197" t="s">
        <v>1016</v>
      </c>
      <c r="C1561" s="76"/>
      <c r="D1561" s="76" t="s">
        <v>654</v>
      </c>
      <c r="E1561" s="76"/>
      <c r="F1561" s="76"/>
      <c r="G1561" s="76"/>
      <c r="H1561" s="76"/>
      <c r="I1561" s="76"/>
      <c r="J1561" s="76"/>
      <c r="K1561" s="76"/>
      <c r="L1561" s="76"/>
      <c r="M1561" s="76"/>
      <c r="N1561" s="76"/>
      <c r="O1561" s="76"/>
      <c r="P1561" s="76"/>
      <c r="Q1561" s="76"/>
      <c r="R1561" s="76"/>
      <c r="S1561" s="76"/>
      <c r="T1561" s="231"/>
      <c r="U1561" s="231"/>
      <c r="V1561" s="231"/>
      <c r="W1561" s="231"/>
      <c r="X1561" s="231"/>
      <c r="Y1561" s="231"/>
      <c r="Z1561" s="231"/>
      <c r="AA1561" s="231"/>
      <c r="AB1561" s="231"/>
      <c r="AC1561" s="231"/>
      <c r="AD1561" s="231"/>
      <c r="AE1561" s="231"/>
      <c r="AF1561" s="231"/>
      <c r="AG1561" s="231"/>
      <c r="AH1561" s="231"/>
      <c r="AI1561" s="231"/>
      <c r="AJ1561" s="231"/>
      <c r="AK1561" s="231"/>
      <c r="AL1561" s="231"/>
      <c r="AM1561" s="231"/>
      <c r="AN1561" s="231"/>
      <c r="AO1561" s="231"/>
      <c r="AP1561" s="231"/>
      <c r="AQ1561" s="231"/>
      <c r="AR1561" s="231"/>
      <c r="AS1561" s="231"/>
      <c r="AT1561" s="231"/>
      <c r="AU1561" s="231"/>
      <c r="AV1561" s="231"/>
      <c r="AW1561" s="231"/>
      <c r="AX1561" s="231"/>
      <c r="AY1561" s="231"/>
      <c r="AZ1561" s="231"/>
      <c r="BA1561" s="231"/>
      <c r="BB1561" s="231"/>
      <c r="BC1561" s="231"/>
      <c r="BD1561" s="231"/>
      <c r="BE1561" s="231"/>
      <c r="BF1561" s="231"/>
      <c r="BG1561" s="231"/>
      <c r="BH1561" s="231"/>
      <c r="BI1561" s="231"/>
      <c r="BJ1561" s="231"/>
      <c r="BK1561" s="231"/>
      <c r="BL1561" s="231"/>
      <c r="BM1561" s="231"/>
      <c r="BN1561" s="231"/>
      <c r="BO1561" s="231"/>
      <c r="BP1561" s="231"/>
      <c r="BQ1561" s="231"/>
      <c r="BR1561" s="231"/>
      <c r="BS1561" s="231"/>
      <c r="BT1561" s="231"/>
      <c r="BU1561" s="231"/>
      <c r="BV1561" s="231"/>
      <c r="BW1561" s="231"/>
      <c r="BX1561" s="231"/>
      <c r="BY1561" s="231"/>
      <c r="BZ1561" s="231"/>
      <c r="CA1561" s="231"/>
      <c r="CB1561" s="231"/>
      <c r="CC1561" s="177" t="s">
        <v>1016</v>
      </c>
    </row>
    <row r="1562" spans="2:81" ht="15" customHeight="1">
      <c r="B1562" s="305" t="s">
        <v>1219</v>
      </c>
      <c r="C1562" s="24"/>
      <c r="D1562" s="24"/>
      <c r="E1562" s="233" t="s">
        <v>799</v>
      </c>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c r="AS1562" s="233"/>
      <c r="AT1562" s="233"/>
      <c r="AU1562" s="233"/>
      <c r="AV1562" s="233"/>
      <c r="AW1562" s="233"/>
      <c r="AX1562" s="233"/>
      <c r="AY1562" s="233"/>
      <c r="AZ1562" s="233"/>
      <c r="BA1562" s="233"/>
      <c r="BB1562" s="233"/>
      <c r="BC1562" s="233"/>
      <c r="BD1562" s="233"/>
      <c r="BE1562" s="233"/>
      <c r="BF1562" s="233"/>
      <c r="BG1562" s="233"/>
      <c r="BH1562" s="233"/>
      <c r="BI1562" s="233"/>
      <c r="BJ1562" s="233"/>
      <c r="BK1562" s="233"/>
      <c r="BL1562" s="233"/>
      <c r="BM1562" s="233"/>
      <c r="BN1562" s="233"/>
      <c r="BO1562" s="233"/>
      <c r="BP1562" s="233"/>
      <c r="BQ1562" s="233"/>
      <c r="BR1562" s="233"/>
      <c r="BS1562" s="233"/>
      <c r="BT1562" s="233"/>
      <c r="BU1562" s="233"/>
      <c r="BV1562" s="233"/>
      <c r="BW1562" s="233"/>
      <c r="BX1562" s="233"/>
      <c r="BY1562" s="233"/>
      <c r="BZ1562" s="233"/>
      <c r="CA1562" s="233"/>
      <c r="CB1562" s="233"/>
      <c r="CC1562" s="118" t="s">
        <v>1152</v>
      </c>
    </row>
    <row r="1563" spans="2:81" ht="15" customHeight="1">
      <c r="B1563" s="305"/>
      <c r="C1563" s="24"/>
      <c r="D1563" s="24"/>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c r="AS1563" s="233"/>
      <c r="AT1563" s="233"/>
      <c r="AU1563" s="233"/>
      <c r="AV1563" s="233"/>
      <c r="AW1563" s="233"/>
      <c r="AX1563" s="233"/>
      <c r="AY1563" s="233"/>
      <c r="AZ1563" s="233"/>
      <c r="BA1563" s="233"/>
      <c r="BB1563" s="233"/>
      <c r="BC1563" s="233"/>
      <c r="BD1563" s="233"/>
      <c r="BE1563" s="233"/>
      <c r="BF1563" s="233"/>
      <c r="BG1563" s="233"/>
      <c r="BH1563" s="233"/>
      <c r="BI1563" s="233"/>
      <c r="BJ1563" s="233"/>
      <c r="BK1563" s="233"/>
      <c r="BL1563" s="233"/>
      <c r="BM1563" s="233"/>
      <c r="BN1563" s="233"/>
      <c r="BO1563" s="233"/>
      <c r="BP1563" s="233"/>
      <c r="BQ1563" s="233"/>
      <c r="BR1563" s="233"/>
      <c r="BS1563" s="233"/>
      <c r="BT1563" s="233"/>
      <c r="BU1563" s="233"/>
      <c r="BV1563" s="233"/>
      <c r="BW1563" s="233"/>
      <c r="BX1563" s="233"/>
      <c r="BY1563" s="233"/>
      <c r="BZ1563" s="233"/>
      <c r="CA1563" s="233"/>
      <c r="CB1563" s="233"/>
      <c r="CC1563" s="23"/>
    </row>
    <row r="1564" spans="2:81" ht="15" customHeight="1">
      <c r="B1564" s="305"/>
      <c r="C1564" s="24"/>
      <c r="D1564" s="24"/>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c r="AS1564" s="233"/>
      <c r="AT1564" s="233"/>
      <c r="AU1564" s="233"/>
      <c r="AV1564" s="233"/>
      <c r="AW1564" s="233"/>
      <c r="AX1564" s="233"/>
      <c r="AY1564" s="233"/>
      <c r="AZ1564" s="233"/>
      <c r="BA1564" s="233"/>
      <c r="BB1564" s="233"/>
      <c r="BC1564" s="233"/>
      <c r="BD1564" s="233"/>
      <c r="BE1564" s="233"/>
      <c r="BF1564" s="233"/>
      <c r="BG1564" s="233"/>
      <c r="BH1564" s="233"/>
      <c r="BI1564" s="233"/>
      <c r="BJ1564" s="233"/>
      <c r="BK1564" s="233"/>
      <c r="BL1564" s="233"/>
      <c r="BM1564" s="233"/>
      <c r="BN1564" s="233"/>
      <c r="BO1564" s="233"/>
      <c r="BP1564" s="233"/>
      <c r="BQ1564" s="233"/>
      <c r="BR1564" s="233"/>
      <c r="BS1564" s="233"/>
      <c r="BT1564" s="233"/>
      <c r="BU1564" s="233"/>
      <c r="BV1564" s="233"/>
      <c r="BW1564" s="233"/>
      <c r="BX1564" s="233"/>
      <c r="BY1564" s="233"/>
      <c r="BZ1564" s="233"/>
      <c r="CA1564" s="233"/>
      <c r="CB1564" s="233"/>
      <c r="CC1564" s="1"/>
    </row>
    <row r="1565" spans="2:81" ht="15" customHeight="1">
      <c r="B1565" s="305"/>
      <c r="C1565" s="24"/>
      <c r="D1565" s="24"/>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c r="AS1565" s="233"/>
      <c r="AT1565" s="233"/>
      <c r="AU1565" s="233"/>
      <c r="AV1565" s="233"/>
      <c r="AW1565" s="233"/>
      <c r="AX1565" s="233"/>
      <c r="AY1565" s="233"/>
      <c r="AZ1565" s="233"/>
      <c r="BA1565" s="233"/>
      <c r="BB1565" s="233"/>
      <c r="BC1565" s="233"/>
      <c r="BD1565" s="233"/>
      <c r="BE1565" s="233"/>
      <c r="BF1565" s="233"/>
      <c r="BG1565" s="233"/>
      <c r="BH1565" s="233"/>
      <c r="BI1565" s="233"/>
      <c r="BJ1565" s="233"/>
      <c r="BK1565" s="233"/>
      <c r="BL1565" s="233"/>
      <c r="BM1565" s="233"/>
      <c r="BN1565" s="233"/>
      <c r="BO1565" s="233"/>
      <c r="BP1565" s="233"/>
      <c r="BQ1565" s="233"/>
      <c r="BR1565" s="233"/>
      <c r="BS1565" s="233"/>
      <c r="BT1565" s="233"/>
      <c r="BU1565" s="233"/>
      <c r="BV1565" s="233"/>
      <c r="BW1565" s="233"/>
      <c r="BX1565" s="233"/>
      <c r="BY1565" s="233"/>
      <c r="BZ1565" s="233"/>
      <c r="CA1565" s="233"/>
      <c r="CB1565" s="233"/>
      <c r="CC1565" s="1"/>
    </row>
    <row r="1566" spans="2:81" ht="15" customHeight="1">
      <c r="B1566" s="305"/>
      <c r="C1566" s="28"/>
      <c r="D1566" s="28"/>
      <c r="E1566" s="302"/>
      <c r="F1566" s="302"/>
      <c r="G1566" s="302"/>
      <c r="H1566" s="302"/>
      <c r="I1566" s="302"/>
      <c r="J1566" s="302"/>
      <c r="K1566" s="302"/>
      <c r="L1566" s="302"/>
      <c r="M1566" s="302"/>
      <c r="N1566" s="302"/>
      <c r="O1566" s="302"/>
      <c r="P1566" s="302"/>
      <c r="Q1566" s="302"/>
      <c r="R1566" s="302"/>
      <c r="S1566" s="302"/>
      <c r="T1566" s="302"/>
      <c r="U1566" s="302"/>
      <c r="V1566" s="302"/>
      <c r="W1566" s="302"/>
      <c r="X1566" s="302"/>
      <c r="Y1566" s="302"/>
      <c r="Z1566" s="302"/>
      <c r="AA1566" s="302"/>
      <c r="AB1566" s="302"/>
      <c r="AC1566" s="302"/>
      <c r="AD1566" s="302"/>
      <c r="AE1566" s="302"/>
      <c r="AF1566" s="302"/>
      <c r="AG1566" s="302"/>
      <c r="AH1566" s="302"/>
      <c r="AI1566" s="302"/>
      <c r="AJ1566" s="302"/>
      <c r="AK1566" s="302"/>
      <c r="AL1566" s="302"/>
      <c r="AM1566" s="302"/>
      <c r="AN1566" s="302"/>
      <c r="AO1566" s="302"/>
      <c r="AP1566" s="302"/>
      <c r="AQ1566" s="302"/>
      <c r="AR1566" s="302"/>
      <c r="AS1566" s="302"/>
      <c r="AT1566" s="302"/>
      <c r="AU1566" s="302"/>
      <c r="AV1566" s="302"/>
      <c r="AW1566" s="302"/>
      <c r="AX1566" s="302"/>
      <c r="AY1566" s="302"/>
      <c r="AZ1566" s="302"/>
      <c r="BA1566" s="302"/>
      <c r="BB1566" s="302"/>
      <c r="BC1566" s="302"/>
      <c r="BD1566" s="302"/>
      <c r="BE1566" s="302"/>
      <c r="BF1566" s="302"/>
      <c r="BG1566" s="302"/>
      <c r="BH1566" s="302"/>
      <c r="BI1566" s="302"/>
      <c r="BJ1566" s="302"/>
      <c r="BK1566" s="302"/>
      <c r="BL1566" s="302"/>
      <c r="BM1566" s="302"/>
      <c r="BN1566" s="302"/>
      <c r="BO1566" s="302"/>
      <c r="BP1566" s="302"/>
      <c r="BQ1566" s="302"/>
      <c r="BR1566" s="302"/>
      <c r="BS1566" s="302"/>
      <c r="BT1566" s="302"/>
      <c r="BU1566" s="302"/>
      <c r="BV1566" s="302"/>
      <c r="BW1566" s="302"/>
      <c r="BX1566" s="302"/>
      <c r="BY1566" s="302"/>
      <c r="BZ1566" s="302"/>
      <c r="CA1566" s="302"/>
      <c r="CB1566" s="302"/>
      <c r="CC1566" s="1"/>
    </row>
    <row r="1567" spans="2:81" ht="15" customHeight="1">
      <c r="B1567" s="305"/>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1" ht="15" customHeight="1">
      <c r="B1568" s="305"/>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305"/>
      <c r="C1569" s="24"/>
      <c r="D1569" s="24"/>
      <c r="E1569" s="24"/>
      <c r="F1569" s="24"/>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303"/>
      <c r="AE1569" s="303"/>
      <c r="AF1569" s="303"/>
      <c r="AG1569" s="303"/>
      <c r="AH1569" s="303"/>
      <c r="AI1569" s="303"/>
      <c r="AJ1569" s="303"/>
      <c r="AK1569" s="303"/>
      <c r="AL1569" s="303"/>
      <c r="AM1569" s="303"/>
      <c r="AN1569" s="303"/>
      <c r="AO1569" s="303"/>
      <c r="AP1569" s="303"/>
      <c r="AQ1569" s="303"/>
      <c r="AR1569" s="303"/>
      <c r="AS1569" s="303"/>
      <c r="AT1569" s="303"/>
      <c r="AU1569" s="303"/>
      <c r="AV1569" s="303"/>
      <c r="AW1569" s="303"/>
      <c r="AX1569" s="303"/>
      <c r="AY1569" s="303"/>
      <c r="AZ1569" s="303"/>
      <c r="BA1569" s="303"/>
      <c r="BB1569" s="303"/>
      <c r="BC1569" s="303"/>
      <c r="BD1569" s="303"/>
      <c r="BE1569" s="303"/>
      <c r="BF1569" s="303"/>
      <c r="BG1569" s="303"/>
      <c r="BH1569" s="303"/>
      <c r="BI1569" s="303"/>
      <c r="BJ1569" s="303"/>
      <c r="BK1569" s="303"/>
      <c r="BL1569" s="303"/>
      <c r="BM1569" s="303"/>
      <c r="BN1569" s="303"/>
      <c r="BO1569" s="303"/>
      <c r="BP1569" s="303"/>
      <c r="BQ1569" s="303"/>
      <c r="BR1569" s="303"/>
      <c r="BS1569" s="303"/>
      <c r="BT1569" s="303"/>
      <c r="BU1569" s="303"/>
      <c r="BV1569" s="303"/>
      <c r="BW1569" s="303"/>
      <c r="BX1569" s="303"/>
      <c r="BY1569" s="303"/>
      <c r="BZ1569" s="303"/>
      <c r="CA1569" s="303"/>
      <c r="CB1569" s="25"/>
      <c r="CC1569" s="1"/>
    </row>
    <row r="1570" spans="2:81" ht="15" customHeight="1">
      <c r="B1570" s="305"/>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305"/>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305"/>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305"/>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305"/>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305"/>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305"/>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305"/>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305"/>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305"/>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305"/>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305"/>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305"/>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305"/>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305"/>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305"/>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305"/>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305"/>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305"/>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305"/>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305"/>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305"/>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305"/>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305"/>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305"/>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305"/>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305"/>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305"/>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305"/>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305"/>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305"/>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305"/>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305"/>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305"/>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305"/>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305"/>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305"/>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305"/>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305"/>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5" t="s">
        <v>1018</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4" t="s">
        <v>1018</v>
      </c>
    </row>
    <row r="1610" spans="2:81" ht="15" customHeight="1" thickBot="1">
      <c r="B1610" s="196" t="s">
        <v>1015</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6" t="s">
        <v>1015</v>
      </c>
    </row>
  </sheetData>
  <sheetProtection algorithmName="SHA-512" hashValue="bYFywe+ohKF8c7HEp7b6Aq5fsEC/IePdxvr5YI1nE1SadC+wBzrx7O+W3u5qjWanNGs1OdaWZ8QWLNQS2uNRkw==" saltValue="1uTrc5n2c1/GhOBjgBBv/w=="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106" zoomScaleNormal="100" zoomScaleSheetLayoutView="106" workbookViewId="0">
      <selection activeCell="AK4" sqref="AK4:AQ4"/>
    </sheetView>
  </sheetViews>
  <sheetFormatPr defaultRowHeight="15" customHeight="1"/>
  <cols>
    <col min="1" max="1" width="5.75" customWidth="1"/>
    <col min="2" max="2" width="6.875" style="198" customWidth="1"/>
    <col min="3" max="44" width="1.125" style="3" customWidth="1"/>
    <col min="45" max="80" width="1.125" customWidth="1"/>
    <col min="81" max="81" width="6.87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7" t="s">
        <v>1016</v>
      </c>
      <c r="C1" s="24"/>
      <c r="D1" s="24" t="s">
        <v>170</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9" t="s">
        <v>169</v>
      </c>
      <c r="AL1" s="259"/>
      <c r="AM1" s="259"/>
      <c r="AN1" s="259"/>
      <c r="AO1" s="259"/>
      <c r="AP1" s="259"/>
      <c r="AQ1" s="259"/>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7" t="s">
        <v>1016</v>
      </c>
      <c r="CD1" s="201"/>
      <c r="CE1" s="201"/>
      <c r="CJ1" s="58">
        <v>1</v>
      </c>
    </row>
    <row r="2" spans="2:88" s="2" customFormat="1" ht="2.1" customHeight="1" thickBot="1">
      <c r="B2" s="208" t="s">
        <v>855</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1"/>
      <c r="CD2" s="1"/>
      <c r="CJ2" s="58">
        <v>1</v>
      </c>
    </row>
    <row r="3" spans="2:88" s="2" customFormat="1" ht="3.95" customHeight="1">
      <c r="B3" s="320" t="s">
        <v>1079</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20"/>
      <c r="C4" s="24"/>
      <c r="D4" s="24" t="s">
        <v>171</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67"/>
      <c r="AL4" s="267"/>
      <c r="AM4" s="267"/>
      <c r="AN4" s="267"/>
      <c r="AO4" s="267"/>
      <c r="AP4" s="267"/>
      <c r="AQ4" s="267"/>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858</v>
      </c>
      <c r="CJ4" s="58">
        <v>1</v>
      </c>
    </row>
    <row r="5" spans="2:88" s="2" customFormat="1" ht="4.5" customHeight="1">
      <c r="B5" s="32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20"/>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20"/>
      <c r="C7" s="24"/>
      <c r="D7" s="24" t="s">
        <v>172</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67"/>
      <c r="AL7" s="267"/>
      <c r="AM7" s="267"/>
      <c r="AN7" s="267"/>
      <c r="AO7" s="267"/>
      <c r="AP7" s="267"/>
      <c r="AQ7" s="267"/>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1075</v>
      </c>
      <c r="CJ7" s="58">
        <v>1</v>
      </c>
    </row>
    <row r="8" spans="2:88" s="2" customFormat="1" ht="4.5" customHeight="1">
      <c r="B8" s="32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20"/>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20"/>
      <c r="C10" s="24"/>
      <c r="D10" s="24" t="s">
        <v>173</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19"/>
      <c r="AV10" s="319"/>
      <c r="AW10" s="319"/>
      <c r="AX10" s="319"/>
      <c r="AY10" s="319"/>
      <c r="AZ10" s="319"/>
      <c r="BA10" s="319"/>
      <c r="BB10" s="319"/>
      <c r="BC10" s="319"/>
      <c r="BD10" s="319"/>
      <c r="BE10" s="319"/>
      <c r="BF10" s="319"/>
      <c r="BG10" s="319"/>
      <c r="BH10" s="319"/>
      <c r="BI10" s="25"/>
      <c r="BJ10" s="25"/>
      <c r="BK10" s="25"/>
      <c r="BL10" s="25"/>
      <c r="BM10" s="25"/>
      <c r="BN10" s="25"/>
      <c r="BO10" s="25"/>
      <c r="BP10" s="25"/>
      <c r="BQ10" s="25"/>
      <c r="BR10" s="25"/>
      <c r="BS10" s="25"/>
      <c r="BT10" s="25"/>
      <c r="BU10" s="25"/>
      <c r="BV10" s="25"/>
      <c r="BW10" s="25"/>
      <c r="BX10" s="25"/>
      <c r="BY10" s="25"/>
      <c r="BZ10" s="25"/>
      <c r="CA10" s="25"/>
      <c r="CB10" s="25"/>
      <c r="CC10" s="1" t="s">
        <v>1074</v>
      </c>
      <c r="CJ10" s="58">
        <v>1</v>
      </c>
    </row>
    <row r="11" spans="2:88" s="2" customFormat="1" ht="4.5" customHeight="1">
      <c r="B11" s="32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20"/>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20"/>
      <c r="C13" s="24"/>
      <c r="D13" s="24" t="s">
        <v>174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19"/>
      <c r="AV13" s="319"/>
      <c r="AW13" s="319"/>
      <c r="AX13" s="319"/>
      <c r="AY13" s="319"/>
      <c r="AZ13" s="319"/>
      <c r="BA13" s="319"/>
      <c r="BB13" s="319"/>
      <c r="BC13" s="319"/>
      <c r="BD13" s="319"/>
      <c r="BE13" s="319"/>
      <c r="BF13" s="319"/>
      <c r="BG13" s="319"/>
      <c r="BH13" s="319"/>
      <c r="BI13" s="25"/>
      <c r="BJ13" s="25"/>
      <c r="BK13" s="25"/>
      <c r="BL13" s="25"/>
      <c r="BM13" s="25"/>
      <c r="BN13" s="25"/>
      <c r="BO13" s="25"/>
      <c r="BP13" s="25"/>
      <c r="BQ13" s="25"/>
      <c r="BR13" s="25"/>
      <c r="BS13" s="25"/>
      <c r="BT13" s="25"/>
      <c r="BU13" s="25"/>
      <c r="BV13" s="25"/>
      <c r="BW13" s="25"/>
      <c r="BX13" s="25"/>
      <c r="BY13" s="25"/>
      <c r="BZ13" s="25"/>
      <c r="CA13" s="25"/>
      <c r="CB13" s="25"/>
      <c r="CC13" s="1" t="s">
        <v>1074</v>
      </c>
      <c r="CJ13" s="58">
        <v>1</v>
      </c>
    </row>
    <row r="14" spans="2:88" s="2" customFormat="1" ht="4.5" customHeight="1">
      <c r="B14" s="32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20"/>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20"/>
      <c r="C16" s="24"/>
      <c r="D16" s="24" t="s">
        <v>175</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19"/>
      <c r="AV16" s="319"/>
      <c r="AW16" s="319"/>
      <c r="AX16" s="319"/>
      <c r="AY16" s="319"/>
      <c r="AZ16" s="319"/>
      <c r="BA16" s="319"/>
      <c r="BB16" s="319"/>
      <c r="BC16" s="319"/>
      <c r="BD16" s="319"/>
      <c r="BE16" s="319"/>
      <c r="BF16" s="319"/>
      <c r="BG16" s="319"/>
      <c r="BH16" s="319"/>
      <c r="BI16" s="25"/>
      <c r="BJ16" s="25"/>
      <c r="BK16" s="25"/>
      <c r="BL16" s="25"/>
      <c r="BM16" s="25"/>
      <c r="BN16" s="25"/>
      <c r="BO16" s="25"/>
      <c r="BP16" s="25"/>
      <c r="BQ16" s="25"/>
      <c r="BR16" s="25"/>
      <c r="BS16" s="25"/>
      <c r="BT16" s="25"/>
      <c r="BU16" s="25"/>
      <c r="BV16" s="25"/>
      <c r="BW16" s="25"/>
      <c r="BX16" s="25"/>
      <c r="BY16" s="25"/>
      <c r="BZ16" s="25"/>
      <c r="CA16" s="25"/>
      <c r="CB16" s="25"/>
      <c r="CC16" s="1" t="s">
        <v>1095</v>
      </c>
      <c r="CJ16" s="58">
        <v>1</v>
      </c>
    </row>
    <row r="17" spans="2:88" s="2" customFormat="1" ht="4.5" customHeight="1">
      <c r="B17" s="32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20"/>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20"/>
      <c r="C19" s="24"/>
      <c r="D19" s="24" t="s">
        <v>176</v>
      </c>
      <c r="E19" s="24"/>
      <c r="F19" s="24"/>
      <c r="G19" s="24"/>
      <c r="H19" s="24"/>
      <c r="I19" s="24"/>
      <c r="J19" s="24"/>
      <c r="K19" s="24" t="s">
        <v>1071</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19"/>
      <c r="AV19" s="319"/>
      <c r="AW19" s="319"/>
      <c r="AX19" s="319"/>
      <c r="AY19" s="319"/>
      <c r="AZ19" s="319"/>
      <c r="BA19" s="319"/>
      <c r="BB19" s="319"/>
      <c r="BC19" s="319"/>
      <c r="BD19" s="319"/>
      <c r="BE19" s="319"/>
      <c r="BF19" s="319"/>
      <c r="BG19" s="319"/>
      <c r="BH19" s="319"/>
      <c r="BI19" s="25"/>
      <c r="BJ19" s="25"/>
      <c r="BK19" s="25"/>
      <c r="BL19" s="25"/>
      <c r="BM19" s="25"/>
      <c r="BN19" s="25"/>
      <c r="BO19" s="25"/>
      <c r="BP19" s="25"/>
      <c r="BQ19" s="25"/>
      <c r="BR19" s="25"/>
      <c r="BS19" s="25"/>
      <c r="BT19" s="25"/>
      <c r="BU19" s="25"/>
      <c r="BV19" s="25"/>
      <c r="BW19" s="25"/>
      <c r="BX19" s="25"/>
      <c r="BY19" s="25"/>
      <c r="BZ19" s="25"/>
      <c r="CA19" s="25"/>
      <c r="CB19" s="25"/>
      <c r="CC19" s="10" t="s">
        <v>1073</v>
      </c>
      <c r="CJ19" s="58">
        <v>1</v>
      </c>
    </row>
    <row r="20" spans="2:88" s="10" customFormat="1" ht="15.95" customHeight="1">
      <c r="B20" s="320"/>
      <c r="C20" s="24"/>
      <c r="D20" s="24"/>
      <c r="E20" s="24"/>
      <c r="F20" s="24"/>
      <c r="G20" s="24"/>
      <c r="H20" s="24"/>
      <c r="I20" s="24"/>
      <c r="J20" s="24"/>
      <c r="K20" s="24" t="s">
        <v>1072</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67" t="s">
        <v>37</v>
      </c>
      <c r="AY20" s="267"/>
      <c r="AZ20" s="55"/>
      <c r="BA20" s="55"/>
      <c r="BB20" s="55" t="s">
        <v>139</v>
      </c>
      <c r="BC20" s="55"/>
      <c r="BD20" s="55"/>
      <c r="BE20" s="55"/>
      <c r="BF20" s="55"/>
      <c r="BG20" s="267" t="s">
        <v>37</v>
      </c>
      <c r="BH20" s="267"/>
      <c r="BI20" s="55"/>
      <c r="BJ20" s="55"/>
      <c r="BK20" s="55" t="s">
        <v>177</v>
      </c>
      <c r="BL20" s="25"/>
      <c r="BM20" s="25"/>
      <c r="BN20" s="25"/>
      <c r="BO20" s="25"/>
      <c r="BP20" s="25"/>
      <c r="BQ20" s="25"/>
      <c r="BR20" s="25"/>
      <c r="BS20" s="25"/>
      <c r="BT20" s="25"/>
      <c r="BU20" s="25"/>
      <c r="BV20" s="25"/>
      <c r="BW20" s="25"/>
      <c r="BX20" s="25"/>
      <c r="BY20" s="25"/>
      <c r="BZ20" s="25"/>
      <c r="CA20" s="25"/>
      <c r="CB20" s="25"/>
      <c r="CC20" s="10" t="s">
        <v>1165</v>
      </c>
      <c r="CJ20" s="58">
        <v>1</v>
      </c>
    </row>
    <row r="21" spans="2:88" s="2" customFormat="1" ht="4.5" customHeight="1">
      <c r="B21" s="32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20"/>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20"/>
      <c r="C23" s="24"/>
      <c r="D23" s="24" t="s">
        <v>178</v>
      </c>
      <c r="E23" s="24"/>
      <c r="F23" s="24"/>
      <c r="G23" s="24"/>
      <c r="H23" s="24"/>
      <c r="I23" s="24"/>
      <c r="J23" s="24"/>
      <c r="K23" s="24"/>
      <c r="L23" s="24"/>
      <c r="M23" s="24"/>
      <c r="N23" s="24"/>
      <c r="O23" s="24"/>
      <c r="P23" s="24"/>
      <c r="Q23" s="24"/>
      <c r="R23" s="24"/>
      <c r="S23" s="24"/>
      <c r="T23" s="24"/>
      <c r="U23" s="24"/>
      <c r="V23" s="24"/>
      <c r="W23" s="24" t="s">
        <v>1078</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179</v>
      </c>
      <c r="BF23" s="24"/>
      <c r="BG23" s="24"/>
      <c r="BH23" s="24"/>
      <c r="BI23" s="24"/>
      <c r="BJ23" s="24"/>
      <c r="BK23" s="24"/>
      <c r="BL23" s="24"/>
      <c r="BM23" s="24"/>
      <c r="BN23" s="24"/>
      <c r="BO23" s="24"/>
      <c r="BP23" s="24"/>
      <c r="BQ23" s="24"/>
      <c r="BR23" s="24"/>
      <c r="BS23" s="24"/>
      <c r="BT23" s="24"/>
      <c r="BU23" s="24"/>
      <c r="BV23" s="24"/>
      <c r="BW23" s="24" t="s">
        <v>60</v>
      </c>
      <c r="BX23" s="24"/>
      <c r="BY23" s="24"/>
      <c r="BZ23" s="24"/>
      <c r="CA23" s="24"/>
      <c r="CB23" s="24"/>
      <c r="CJ23" s="58">
        <v>1</v>
      </c>
    </row>
    <row r="24" spans="2:88" s="10" customFormat="1" ht="15.95" customHeight="1">
      <c r="B24" s="320"/>
      <c r="C24" s="24"/>
      <c r="D24" s="24"/>
      <c r="E24" s="24"/>
      <c r="F24" s="24"/>
      <c r="G24" s="24"/>
      <c r="H24" s="24"/>
      <c r="I24" s="24"/>
      <c r="J24" s="24"/>
      <c r="K24" s="24"/>
      <c r="L24" s="24"/>
      <c r="M24" s="24"/>
      <c r="N24" s="24" t="s">
        <v>180</v>
      </c>
      <c r="O24" s="24"/>
      <c r="P24" s="24"/>
      <c r="Q24" s="24"/>
      <c r="R24" s="24"/>
      <c r="S24" s="24"/>
      <c r="T24" s="24"/>
      <c r="U24" s="24"/>
      <c r="V24" s="24"/>
      <c r="W24" s="24"/>
      <c r="X24" s="24"/>
      <c r="Y24" s="233" t="s">
        <v>1048</v>
      </c>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60" t="s">
        <v>89</v>
      </c>
      <c r="BF24" s="260"/>
      <c r="BG24" s="307"/>
      <c r="BH24" s="307"/>
      <c r="BI24" s="307"/>
      <c r="BJ24" s="307"/>
      <c r="BK24" s="307"/>
      <c r="BL24" s="307"/>
      <c r="BM24" s="307"/>
      <c r="BN24" s="307"/>
      <c r="BO24" s="307"/>
      <c r="BP24" s="307"/>
      <c r="BQ24" s="307"/>
      <c r="BR24" s="307"/>
      <c r="BS24" s="307"/>
      <c r="BT24" s="307"/>
      <c r="BU24" s="307"/>
      <c r="BV24" s="66"/>
      <c r="BW24" s="62" t="s">
        <v>60</v>
      </c>
      <c r="BX24" s="62"/>
      <c r="BY24" s="62"/>
      <c r="BZ24" s="62"/>
      <c r="CA24" s="62"/>
      <c r="CB24" s="24"/>
      <c r="CC24" s="10" t="s">
        <v>1076</v>
      </c>
      <c r="CJ24" s="58">
        <v>1</v>
      </c>
    </row>
    <row r="25" spans="2:88" s="10" customFormat="1" ht="17.100000000000001" customHeight="1">
      <c r="B25" s="320"/>
      <c r="C25" s="24"/>
      <c r="D25" s="24"/>
      <c r="E25" s="24"/>
      <c r="F25" s="24"/>
      <c r="G25" s="24"/>
      <c r="H25" s="24"/>
      <c r="I25" s="24"/>
      <c r="J25" s="24"/>
      <c r="K25" s="24"/>
      <c r="L25" s="24"/>
      <c r="M25" s="24"/>
      <c r="N25" s="24" t="s">
        <v>181</v>
      </c>
      <c r="O25" s="24"/>
      <c r="P25" s="24"/>
      <c r="Q25" s="24"/>
      <c r="R25" s="24"/>
      <c r="S25" s="24"/>
      <c r="T25" s="24"/>
      <c r="U25" s="24"/>
      <c r="V25" s="24"/>
      <c r="W25" s="24"/>
      <c r="X25" s="24"/>
      <c r="Y25" s="233" t="s">
        <v>1220</v>
      </c>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60" t="s">
        <v>89</v>
      </c>
      <c r="BF25" s="260"/>
      <c r="BG25" s="307"/>
      <c r="BH25" s="307"/>
      <c r="BI25" s="307"/>
      <c r="BJ25" s="307"/>
      <c r="BK25" s="307"/>
      <c r="BL25" s="307"/>
      <c r="BM25" s="307"/>
      <c r="BN25" s="307"/>
      <c r="BO25" s="307"/>
      <c r="BP25" s="307"/>
      <c r="BQ25" s="307"/>
      <c r="BR25" s="307"/>
      <c r="BS25" s="307"/>
      <c r="BT25" s="307"/>
      <c r="BU25" s="307"/>
      <c r="BV25" s="66"/>
      <c r="BW25" s="62" t="s">
        <v>60</v>
      </c>
      <c r="BX25" s="62"/>
      <c r="BY25" s="62"/>
      <c r="BZ25" s="62"/>
      <c r="CA25" s="62"/>
      <c r="CB25" s="24"/>
      <c r="CJ25" s="58">
        <v>1</v>
      </c>
    </row>
    <row r="26" spans="2:88" s="10" customFormat="1" ht="17.100000000000001" customHeight="1">
      <c r="B26" s="320"/>
      <c r="C26" s="24"/>
      <c r="D26" s="24"/>
      <c r="E26" s="24"/>
      <c r="F26" s="24"/>
      <c r="G26" s="24"/>
      <c r="H26" s="24"/>
      <c r="I26" s="24"/>
      <c r="J26" s="24"/>
      <c r="K26" s="24"/>
      <c r="L26" s="24"/>
      <c r="M26" s="24"/>
      <c r="N26" s="24" t="s">
        <v>182</v>
      </c>
      <c r="O26" s="24"/>
      <c r="P26" s="24"/>
      <c r="Q26" s="24"/>
      <c r="R26" s="24"/>
      <c r="S26" s="24"/>
      <c r="T26" s="24"/>
      <c r="U26" s="24"/>
      <c r="V26" s="24"/>
      <c r="W26" s="24"/>
      <c r="X26" s="24"/>
      <c r="Y26" s="233" t="s">
        <v>1220</v>
      </c>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60" t="s">
        <v>89</v>
      </c>
      <c r="BF26" s="260"/>
      <c r="BG26" s="307"/>
      <c r="BH26" s="307"/>
      <c r="BI26" s="307"/>
      <c r="BJ26" s="307"/>
      <c r="BK26" s="307"/>
      <c r="BL26" s="307"/>
      <c r="BM26" s="307"/>
      <c r="BN26" s="307"/>
      <c r="BO26" s="307"/>
      <c r="BP26" s="307"/>
      <c r="BQ26" s="307"/>
      <c r="BR26" s="307"/>
      <c r="BS26" s="307"/>
      <c r="BT26" s="307"/>
      <c r="BU26" s="307"/>
      <c r="BV26" s="66"/>
      <c r="BW26" s="62" t="s">
        <v>60</v>
      </c>
      <c r="BX26" s="62"/>
      <c r="BY26" s="62"/>
      <c r="BZ26" s="62"/>
      <c r="CA26" s="62"/>
      <c r="CB26" s="24"/>
      <c r="CD26" s="1"/>
      <c r="CJ26" s="58">
        <v>1</v>
      </c>
    </row>
    <row r="27" spans="2:88" s="10" customFormat="1" ht="17.100000000000001" customHeight="1">
      <c r="B27" s="320"/>
      <c r="C27" s="24"/>
      <c r="D27" s="24"/>
      <c r="E27" s="24"/>
      <c r="F27" s="24"/>
      <c r="G27" s="24"/>
      <c r="H27" s="24"/>
      <c r="I27" s="24"/>
      <c r="J27" s="24"/>
      <c r="K27" s="24"/>
      <c r="L27" s="24"/>
      <c r="M27" s="24"/>
      <c r="N27" s="24" t="s">
        <v>183</v>
      </c>
      <c r="O27" s="24"/>
      <c r="P27" s="24"/>
      <c r="Q27" s="24"/>
      <c r="R27" s="24"/>
      <c r="S27" s="24"/>
      <c r="T27" s="24"/>
      <c r="U27" s="24"/>
      <c r="V27" s="24"/>
      <c r="W27" s="24"/>
      <c r="X27" s="24"/>
      <c r="Y27" s="233" t="s">
        <v>1220</v>
      </c>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60" t="s">
        <v>89</v>
      </c>
      <c r="BF27" s="260"/>
      <c r="BG27" s="307"/>
      <c r="BH27" s="307"/>
      <c r="BI27" s="307"/>
      <c r="BJ27" s="307"/>
      <c r="BK27" s="307"/>
      <c r="BL27" s="307"/>
      <c r="BM27" s="307"/>
      <c r="BN27" s="307"/>
      <c r="BO27" s="307"/>
      <c r="BP27" s="307"/>
      <c r="BQ27" s="307"/>
      <c r="BR27" s="307"/>
      <c r="BS27" s="307"/>
      <c r="BT27" s="307"/>
      <c r="BU27" s="307"/>
      <c r="BV27" s="66"/>
      <c r="BW27" s="62" t="s">
        <v>60</v>
      </c>
      <c r="BX27" s="62"/>
      <c r="BY27" s="62"/>
      <c r="BZ27" s="62"/>
      <c r="CA27" s="62"/>
      <c r="CB27" s="24"/>
      <c r="CD27" s="1"/>
      <c r="CJ27" s="58">
        <v>1</v>
      </c>
    </row>
    <row r="28" spans="2:88" s="10" customFormat="1" ht="17.100000000000001" customHeight="1">
      <c r="B28" s="320"/>
      <c r="C28" s="24"/>
      <c r="D28" s="24"/>
      <c r="E28" s="24"/>
      <c r="F28" s="24"/>
      <c r="G28" s="24"/>
      <c r="H28" s="24"/>
      <c r="I28" s="24"/>
      <c r="J28" s="24"/>
      <c r="K28" s="24"/>
      <c r="L28" s="24"/>
      <c r="M28" s="24"/>
      <c r="N28" s="24" t="s">
        <v>184</v>
      </c>
      <c r="O28" s="24"/>
      <c r="P28" s="24"/>
      <c r="Q28" s="24"/>
      <c r="R28" s="24"/>
      <c r="S28" s="24"/>
      <c r="T28" s="24"/>
      <c r="U28" s="24"/>
      <c r="V28" s="24"/>
      <c r="W28" s="24"/>
      <c r="X28" s="24"/>
      <c r="Y28" s="233" t="s">
        <v>1220</v>
      </c>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60" t="s">
        <v>89</v>
      </c>
      <c r="BF28" s="260"/>
      <c r="BG28" s="307"/>
      <c r="BH28" s="307"/>
      <c r="BI28" s="307"/>
      <c r="BJ28" s="307"/>
      <c r="BK28" s="307"/>
      <c r="BL28" s="307"/>
      <c r="BM28" s="307"/>
      <c r="BN28" s="307"/>
      <c r="BO28" s="307"/>
      <c r="BP28" s="307"/>
      <c r="BQ28" s="307"/>
      <c r="BR28" s="307"/>
      <c r="BS28" s="307"/>
      <c r="BT28" s="307"/>
      <c r="BU28" s="307"/>
      <c r="BV28" s="66"/>
      <c r="BW28" s="62" t="s">
        <v>60</v>
      </c>
      <c r="BX28" s="62"/>
      <c r="BY28" s="62"/>
      <c r="BZ28" s="62"/>
      <c r="CA28" s="62"/>
      <c r="CB28" s="24"/>
      <c r="CC28" s="202" t="s">
        <v>1077</v>
      </c>
      <c r="CD28" s="7"/>
      <c r="CJ28" s="58">
        <v>1</v>
      </c>
    </row>
    <row r="29" spans="2:88" s="10" customFormat="1" ht="17.100000000000001" customHeight="1">
      <c r="B29" s="320"/>
      <c r="C29" s="24"/>
      <c r="D29" s="24"/>
      <c r="E29" s="24"/>
      <c r="F29" s="24"/>
      <c r="G29" s="24"/>
      <c r="H29" s="24"/>
      <c r="I29" s="24"/>
      <c r="J29" s="24"/>
      <c r="K29" s="24"/>
      <c r="L29" s="24"/>
      <c r="M29" s="24"/>
      <c r="N29" s="24" t="s">
        <v>185</v>
      </c>
      <c r="O29" s="24"/>
      <c r="P29" s="24"/>
      <c r="Q29" s="24"/>
      <c r="R29" s="24"/>
      <c r="S29" s="24"/>
      <c r="T29" s="24"/>
      <c r="U29" s="24"/>
      <c r="V29" s="24"/>
      <c r="W29" s="24"/>
      <c r="X29" s="24"/>
      <c r="Y29" s="233" t="s">
        <v>1220</v>
      </c>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60" t="s">
        <v>89</v>
      </c>
      <c r="BF29" s="260"/>
      <c r="BG29" s="307"/>
      <c r="BH29" s="307"/>
      <c r="BI29" s="307"/>
      <c r="BJ29" s="307"/>
      <c r="BK29" s="307"/>
      <c r="BL29" s="307"/>
      <c r="BM29" s="307"/>
      <c r="BN29" s="307"/>
      <c r="BO29" s="307"/>
      <c r="BP29" s="307"/>
      <c r="BQ29" s="307"/>
      <c r="BR29" s="307"/>
      <c r="BS29" s="307"/>
      <c r="BT29" s="307"/>
      <c r="BU29" s="307"/>
      <c r="BV29" s="66"/>
      <c r="BW29" s="62" t="s">
        <v>60</v>
      </c>
      <c r="BX29" s="62"/>
      <c r="BY29" s="62"/>
      <c r="BZ29" s="62"/>
      <c r="CA29" s="62"/>
      <c r="CB29" s="24"/>
      <c r="CC29" s="317">
        <f>SUM(BG24:BU29)</f>
        <v>0</v>
      </c>
      <c r="CD29" s="318"/>
      <c r="CJ29" s="58">
        <v>1</v>
      </c>
    </row>
    <row r="30" spans="2:88" s="2" customFormat="1" ht="4.5" customHeight="1">
      <c r="B30" s="32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2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20"/>
      <c r="C32" s="24"/>
      <c r="D32" s="24" t="s">
        <v>186</v>
      </c>
      <c r="E32" s="24"/>
      <c r="F32" s="24"/>
      <c r="G32" s="24"/>
      <c r="H32" s="24"/>
      <c r="I32" s="24"/>
      <c r="J32" s="24"/>
      <c r="K32" s="24"/>
      <c r="L32" s="24"/>
      <c r="M32" s="24"/>
      <c r="N32" s="24"/>
      <c r="O32" s="24"/>
      <c r="P32" s="24"/>
      <c r="Q32" s="24"/>
      <c r="R32" s="24"/>
      <c r="S32" s="24"/>
      <c r="T32" s="24"/>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J32" s="58">
        <v>1</v>
      </c>
    </row>
    <row r="33" spans="2:88" s="2" customFormat="1" ht="4.5" customHeight="1">
      <c r="B33" s="32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2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20"/>
      <c r="C35" s="24"/>
      <c r="D35" s="24" t="s">
        <v>187</v>
      </c>
      <c r="E35" s="24"/>
      <c r="F35" s="24"/>
      <c r="G35" s="24"/>
      <c r="H35" s="24"/>
      <c r="I35" s="24"/>
      <c r="J35" s="24"/>
      <c r="K35" s="24"/>
      <c r="L35" s="24"/>
      <c r="M35" s="24"/>
      <c r="N35" s="24"/>
      <c r="O35" s="24"/>
      <c r="P35" s="24"/>
      <c r="Q35" s="24"/>
      <c r="R35" s="24"/>
      <c r="S35" s="24"/>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J35" s="58">
        <v>1</v>
      </c>
    </row>
    <row r="36" spans="2:88" s="2" customFormat="1" ht="14.1" customHeight="1">
      <c r="B36" s="32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20"/>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20"/>
      <c r="C38" s="203"/>
      <c r="D38" s="203"/>
      <c r="E38" s="203"/>
      <c r="F38" s="20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03"/>
      <c r="BZ38" s="203"/>
      <c r="CA38" s="203"/>
      <c r="CB38" s="203"/>
      <c r="CC38" s="1"/>
      <c r="CD38" s="1"/>
      <c r="CJ38" s="58">
        <v>1</v>
      </c>
    </row>
    <row r="39" spans="2:88" s="2" customFormat="1" ht="4.5" customHeight="1">
      <c r="B39" s="32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20"/>
      <c r="C40" s="24"/>
      <c r="D40" s="24" t="s">
        <v>171</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67"/>
      <c r="AL40" s="267"/>
      <c r="AM40" s="267"/>
      <c r="AN40" s="267"/>
      <c r="AO40" s="267"/>
      <c r="AP40" s="267"/>
      <c r="AQ40" s="267"/>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858</v>
      </c>
      <c r="CD40" s="1"/>
      <c r="CE40" s="1"/>
      <c r="CJ40" s="58">
        <v>1</v>
      </c>
    </row>
    <row r="41" spans="2:88" s="2" customFormat="1" ht="4.5" customHeight="1">
      <c r="B41" s="32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2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20"/>
      <c r="C43" s="24"/>
      <c r="D43" s="24" t="s">
        <v>172</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67"/>
      <c r="AL43" s="267"/>
      <c r="AM43" s="267"/>
      <c r="AN43" s="267"/>
      <c r="AO43" s="267"/>
      <c r="AP43" s="267"/>
      <c r="AQ43" s="267"/>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1075</v>
      </c>
      <c r="CD43" s="1"/>
      <c r="CE43" s="1"/>
      <c r="CJ43" s="58">
        <v>1</v>
      </c>
    </row>
    <row r="44" spans="2:88" s="2" customFormat="1" ht="4.5" customHeight="1">
      <c r="B44" s="32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2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20"/>
      <c r="C46" s="24"/>
      <c r="D46" s="24" t="s">
        <v>173</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19"/>
      <c r="AV46" s="319"/>
      <c r="AW46" s="319"/>
      <c r="AX46" s="319"/>
      <c r="AY46" s="319"/>
      <c r="AZ46" s="319"/>
      <c r="BA46" s="319"/>
      <c r="BB46" s="319"/>
      <c r="BC46" s="319"/>
      <c r="BD46" s="319"/>
      <c r="BE46" s="319"/>
      <c r="BF46" s="319"/>
      <c r="BG46" s="319"/>
      <c r="BH46" s="319"/>
      <c r="BI46" s="25"/>
      <c r="BJ46" s="25"/>
      <c r="BK46" s="25"/>
      <c r="BL46" s="25"/>
      <c r="BM46" s="25"/>
      <c r="BN46" s="25"/>
      <c r="BO46" s="25"/>
      <c r="BP46" s="25"/>
      <c r="BQ46" s="25"/>
      <c r="BR46" s="25"/>
      <c r="BS46" s="25"/>
      <c r="BT46" s="25"/>
      <c r="BU46" s="25"/>
      <c r="BV46" s="25"/>
      <c r="BW46" s="25"/>
      <c r="BX46" s="25"/>
      <c r="BY46" s="25"/>
      <c r="BZ46" s="25"/>
      <c r="CA46" s="25"/>
      <c r="CB46" s="25"/>
      <c r="CC46" s="1" t="s">
        <v>1074</v>
      </c>
      <c r="CD46" s="1"/>
      <c r="CE46" s="1"/>
      <c r="CJ46" s="58">
        <v>1</v>
      </c>
    </row>
    <row r="47" spans="2:88" s="2" customFormat="1" ht="4.5" customHeight="1">
      <c r="B47" s="32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2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20"/>
      <c r="C49" s="24"/>
      <c r="D49" s="24" t="s">
        <v>174</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19"/>
      <c r="AV49" s="319"/>
      <c r="AW49" s="319"/>
      <c r="AX49" s="319"/>
      <c r="AY49" s="319"/>
      <c r="AZ49" s="319"/>
      <c r="BA49" s="319"/>
      <c r="BB49" s="319"/>
      <c r="BC49" s="319"/>
      <c r="BD49" s="319"/>
      <c r="BE49" s="319"/>
      <c r="BF49" s="319"/>
      <c r="BG49" s="319"/>
      <c r="BH49" s="319"/>
      <c r="BI49" s="25"/>
      <c r="BJ49" s="25"/>
      <c r="BK49" s="25"/>
      <c r="BL49" s="25"/>
      <c r="BM49" s="25"/>
      <c r="BN49" s="25"/>
      <c r="BO49" s="25"/>
      <c r="BP49" s="25"/>
      <c r="BQ49" s="25"/>
      <c r="BR49" s="25"/>
      <c r="BS49" s="25"/>
      <c r="BT49" s="25"/>
      <c r="BU49" s="25"/>
      <c r="BV49" s="25"/>
      <c r="BW49" s="25"/>
      <c r="BX49" s="25"/>
      <c r="BY49" s="25"/>
      <c r="BZ49" s="25"/>
      <c r="CA49" s="25"/>
      <c r="CB49" s="25"/>
      <c r="CC49" s="1" t="s">
        <v>1074</v>
      </c>
      <c r="CD49" s="1"/>
      <c r="CE49" s="1"/>
      <c r="CJ49" s="58">
        <v>1</v>
      </c>
    </row>
    <row r="50" spans="2:88" s="2" customFormat="1" ht="4.5" customHeight="1">
      <c r="B50" s="32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2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20"/>
      <c r="C52" s="24"/>
      <c r="D52" s="24" t="s">
        <v>175</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19"/>
      <c r="AV52" s="319"/>
      <c r="AW52" s="319"/>
      <c r="AX52" s="319"/>
      <c r="AY52" s="319"/>
      <c r="AZ52" s="319"/>
      <c r="BA52" s="319"/>
      <c r="BB52" s="319"/>
      <c r="BC52" s="319"/>
      <c r="BD52" s="319"/>
      <c r="BE52" s="319"/>
      <c r="BF52" s="319"/>
      <c r="BG52" s="319"/>
      <c r="BH52" s="319"/>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2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2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20"/>
      <c r="C55" s="24"/>
      <c r="D55" s="24" t="s">
        <v>176</v>
      </c>
      <c r="E55" s="24"/>
      <c r="F55" s="24"/>
      <c r="G55" s="24"/>
      <c r="H55" s="24"/>
      <c r="I55" s="24"/>
      <c r="J55" s="24"/>
      <c r="K55" s="24" t="s">
        <v>1071</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19"/>
      <c r="AV55" s="319"/>
      <c r="AW55" s="319"/>
      <c r="AX55" s="319"/>
      <c r="AY55" s="319"/>
      <c r="AZ55" s="319"/>
      <c r="BA55" s="319"/>
      <c r="BB55" s="319"/>
      <c r="BC55" s="319"/>
      <c r="BD55" s="319"/>
      <c r="BE55" s="319"/>
      <c r="BF55" s="319"/>
      <c r="BG55" s="319"/>
      <c r="BH55" s="319"/>
      <c r="BI55" s="25"/>
      <c r="BJ55" s="25"/>
      <c r="BK55" s="25"/>
      <c r="BL55" s="25"/>
      <c r="BM55" s="25"/>
      <c r="BN55" s="25"/>
      <c r="BO55" s="25"/>
      <c r="BP55" s="25"/>
      <c r="BQ55" s="25"/>
      <c r="BR55" s="25"/>
      <c r="BS55" s="25"/>
      <c r="BT55" s="25"/>
      <c r="BU55" s="25"/>
      <c r="BV55" s="25"/>
      <c r="BW55" s="25"/>
      <c r="BX55" s="25"/>
      <c r="BY55" s="25"/>
      <c r="BZ55" s="25"/>
      <c r="CA55" s="25"/>
      <c r="CB55" s="25"/>
      <c r="CC55" s="10" t="s">
        <v>1073</v>
      </c>
      <c r="CJ55" s="58">
        <v>1</v>
      </c>
    </row>
    <row r="56" spans="2:88" s="10" customFormat="1" ht="15.95" customHeight="1">
      <c r="B56" s="320"/>
      <c r="C56" s="24"/>
      <c r="D56" s="24"/>
      <c r="E56" s="24"/>
      <c r="F56" s="24"/>
      <c r="G56" s="24"/>
      <c r="H56" s="24"/>
      <c r="I56" s="24"/>
      <c r="J56" s="24"/>
      <c r="K56" s="24" t="s">
        <v>1072</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67" t="s">
        <v>37</v>
      </c>
      <c r="AY56" s="267"/>
      <c r="AZ56" s="55"/>
      <c r="BA56" s="55"/>
      <c r="BB56" s="55" t="s">
        <v>139</v>
      </c>
      <c r="BC56" s="55"/>
      <c r="BD56" s="55"/>
      <c r="BE56" s="55"/>
      <c r="BF56" s="55"/>
      <c r="BG56" s="267" t="s">
        <v>37</v>
      </c>
      <c r="BH56" s="267"/>
      <c r="BI56" s="55"/>
      <c r="BJ56" s="55"/>
      <c r="BK56" s="55" t="s">
        <v>177</v>
      </c>
      <c r="BL56" s="25"/>
      <c r="BM56" s="25"/>
      <c r="BN56" s="25"/>
      <c r="BO56" s="25"/>
      <c r="BP56" s="25"/>
      <c r="BQ56" s="25"/>
      <c r="BR56" s="25"/>
      <c r="BS56" s="25"/>
      <c r="BT56" s="25"/>
      <c r="BU56" s="25"/>
      <c r="BV56" s="25"/>
      <c r="BW56" s="25"/>
      <c r="BX56" s="25"/>
      <c r="BY56" s="25"/>
      <c r="BZ56" s="25"/>
      <c r="CA56" s="25"/>
      <c r="CB56" s="25"/>
      <c r="CC56" s="10" t="s">
        <v>1165</v>
      </c>
      <c r="CJ56" s="58">
        <v>1</v>
      </c>
    </row>
    <row r="57" spans="2:88" s="2" customFormat="1" ht="4.5" customHeight="1">
      <c r="B57" s="32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2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20"/>
      <c r="C59" s="24"/>
      <c r="D59" s="24" t="s">
        <v>178</v>
      </c>
      <c r="E59" s="24"/>
      <c r="F59" s="24"/>
      <c r="G59" s="24"/>
      <c r="H59" s="24"/>
      <c r="I59" s="24"/>
      <c r="J59" s="24"/>
      <c r="K59" s="24"/>
      <c r="L59" s="24"/>
      <c r="M59" s="24"/>
      <c r="N59" s="24"/>
      <c r="O59" s="24"/>
      <c r="P59" s="24"/>
      <c r="Q59" s="24"/>
      <c r="R59" s="24"/>
      <c r="S59" s="24"/>
      <c r="T59" s="24"/>
      <c r="U59" s="24"/>
      <c r="V59" s="24"/>
      <c r="W59" s="24" t="s">
        <v>1078</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179</v>
      </c>
      <c r="BF59" s="24"/>
      <c r="BG59" s="24"/>
      <c r="BH59" s="24"/>
      <c r="BI59" s="24"/>
      <c r="BJ59" s="24"/>
      <c r="BK59" s="24"/>
      <c r="BL59" s="24"/>
      <c r="BM59" s="24"/>
      <c r="BN59" s="24"/>
      <c r="BO59" s="24"/>
      <c r="BP59" s="24"/>
      <c r="BQ59" s="24"/>
      <c r="BR59" s="24"/>
      <c r="BS59" s="24"/>
      <c r="BT59" s="24"/>
      <c r="BU59" s="24"/>
      <c r="BV59" s="24"/>
      <c r="BW59" s="24" t="s">
        <v>60</v>
      </c>
      <c r="BX59" s="24"/>
      <c r="BY59" s="24"/>
      <c r="BZ59" s="24"/>
      <c r="CA59" s="24"/>
      <c r="CB59" s="24"/>
      <c r="CJ59" s="58">
        <v>1</v>
      </c>
    </row>
    <row r="60" spans="2:88" s="10" customFormat="1" ht="15.95" customHeight="1">
      <c r="B60" s="320"/>
      <c r="C60" s="24"/>
      <c r="D60" s="24"/>
      <c r="E60" s="24"/>
      <c r="F60" s="24"/>
      <c r="G60" s="24"/>
      <c r="H60" s="24"/>
      <c r="I60" s="24"/>
      <c r="J60" s="24"/>
      <c r="K60" s="24"/>
      <c r="L60" s="24"/>
      <c r="M60" s="24"/>
      <c r="N60" s="24" t="s">
        <v>180</v>
      </c>
      <c r="O60" s="24"/>
      <c r="P60" s="24"/>
      <c r="Q60" s="24"/>
      <c r="R60" s="24"/>
      <c r="S60" s="24"/>
      <c r="T60" s="24"/>
      <c r="U60" s="24"/>
      <c r="V60" s="24"/>
      <c r="W60" s="24"/>
      <c r="X60" s="24"/>
      <c r="Y60" s="233" t="s">
        <v>1220</v>
      </c>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60" t="s">
        <v>89</v>
      </c>
      <c r="BF60" s="260"/>
      <c r="BG60" s="307"/>
      <c r="BH60" s="307"/>
      <c r="BI60" s="307"/>
      <c r="BJ60" s="307"/>
      <c r="BK60" s="307"/>
      <c r="BL60" s="307"/>
      <c r="BM60" s="307"/>
      <c r="BN60" s="307"/>
      <c r="BO60" s="307"/>
      <c r="BP60" s="307"/>
      <c r="BQ60" s="307"/>
      <c r="BR60" s="307"/>
      <c r="BS60" s="307"/>
      <c r="BT60" s="307"/>
      <c r="BU60" s="307"/>
      <c r="BV60" s="66"/>
      <c r="BW60" s="62" t="s">
        <v>60</v>
      </c>
      <c r="BX60" s="62"/>
      <c r="BY60" s="62"/>
      <c r="BZ60" s="62"/>
      <c r="CA60" s="62"/>
      <c r="CB60" s="24"/>
      <c r="CC60" s="10" t="s">
        <v>1076</v>
      </c>
      <c r="CJ60" s="58">
        <v>1</v>
      </c>
    </row>
    <row r="61" spans="2:88" s="10" customFormat="1" ht="17.100000000000001" customHeight="1">
      <c r="B61" s="320"/>
      <c r="C61" s="24"/>
      <c r="D61" s="24"/>
      <c r="E61" s="24"/>
      <c r="F61" s="24"/>
      <c r="G61" s="24"/>
      <c r="H61" s="24"/>
      <c r="I61" s="24"/>
      <c r="J61" s="24"/>
      <c r="K61" s="24"/>
      <c r="L61" s="24"/>
      <c r="M61" s="24"/>
      <c r="N61" s="24" t="s">
        <v>181</v>
      </c>
      <c r="O61" s="24"/>
      <c r="P61" s="24"/>
      <c r="Q61" s="24"/>
      <c r="R61" s="24"/>
      <c r="S61" s="24"/>
      <c r="T61" s="24"/>
      <c r="U61" s="24"/>
      <c r="V61" s="24"/>
      <c r="W61" s="24"/>
      <c r="X61" s="24"/>
      <c r="Y61" s="233" t="s">
        <v>1220</v>
      </c>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60" t="s">
        <v>89</v>
      </c>
      <c r="BF61" s="260"/>
      <c r="BG61" s="307"/>
      <c r="BH61" s="307"/>
      <c r="BI61" s="307"/>
      <c r="BJ61" s="307"/>
      <c r="BK61" s="307"/>
      <c r="BL61" s="307"/>
      <c r="BM61" s="307"/>
      <c r="BN61" s="307"/>
      <c r="BO61" s="307"/>
      <c r="BP61" s="307"/>
      <c r="BQ61" s="307"/>
      <c r="BR61" s="307"/>
      <c r="BS61" s="307"/>
      <c r="BT61" s="307"/>
      <c r="BU61" s="307"/>
      <c r="BV61" s="66"/>
      <c r="BW61" s="62" t="s">
        <v>60</v>
      </c>
      <c r="BX61" s="62"/>
      <c r="BY61" s="62"/>
      <c r="BZ61" s="62"/>
      <c r="CA61" s="62"/>
      <c r="CB61" s="24"/>
      <c r="CJ61" s="58">
        <v>1</v>
      </c>
    </row>
    <row r="62" spans="2:88" s="10" customFormat="1" ht="17.100000000000001" customHeight="1">
      <c r="B62" s="320"/>
      <c r="C62" s="24"/>
      <c r="D62" s="24"/>
      <c r="E62" s="24"/>
      <c r="F62" s="24"/>
      <c r="G62" s="24"/>
      <c r="H62" s="24"/>
      <c r="I62" s="24"/>
      <c r="J62" s="24"/>
      <c r="K62" s="24"/>
      <c r="L62" s="24"/>
      <c r="M62" s="24"/>
      <c r="N62" s="24" t="s">
        <v>182</v>
      </c>
      <c r="O62" s="24"/>
      <c r="P62" s="24"/>
      <c r="Q62" s="24"/>
      <c r="R62" s="24"/>
      <c r="S62" s="24"/>
      <c r="T62" s="24"/>
      <c r="U62" s="24"/>
      <c r="V62" s="24"/>
      <c r="W62" s="24"/>
      <c r="X62" s="24"/>
      <c r="Y62" s="233" t="s">
        <v>1220</v>
      </c>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60" t="s">
        <v>89</v>
      </c>
      <c r="BF62" s="260"/>
      <c r="BG62" s="307"/>
      <c r="BH62" s="307"/>
      <c r="BI62" s="307"/>
      <c r="BJ62" s="307"/>
      <c r="BK62" s="307"/>
      <c r="BL62" s="307"/>
      <c r="BM62" s="307"/>
      <c r="BN62" s="307"/>
      <c r="BO62" s="307"/>
      <c r="BP62" s="307"/>
      <c r="BQ62" s="307"/>
      <c r="BR62" s="307"/>
      <c r="BS62" s="307"/>
      <c r="BT62" s="307"/>
      <c r="BU62" s="307"/>
      <c r="BV62" s="66"/>
      <c r="BW62" s="62" t="s">
        <v>60</v>
      </c>
      <c r="BX62" s="62"/>
      <c r="BY62" s="62"/>
      <c r="BZ62" s="62"/>
      <c r="CA62" s="62"/>
      <c r="CB62" s="24"/>
      <c r="CD62" s="1"/>
      <c r="CJ62" s="58">
        <v>1</v>
      </c>
    </row>
    <row r="63" spans="2:88" s="10" customFormat="1" ht="17.100000000000001" customHeight="1">
      <c r="B63" s="320"/>
      <c r="C63" s="24"/>
      <c r="D63" s="24"/>
      <c r="E63" s="24"/>
      <c r="F63" s="24"/>
      <c r="G63" s="24"/>
      <c r="H63" s="24"/>
      <c r="I63" s="24"/>
      <c r="J63" s="24"/>
      <c r="K63" s="24"/>
      <c r="L63" s="24"/>
      <c r="M63" s="24"/>
      <c r="N63" s="24" t="s">
        <v>183</v>
      </c>
      <c r="O63" s="24"/>
      <c r="P63" s="24"/>
      <c r="Q63" s="24"/>
      <c r="R63" s="24"/>
      <c r="S63" s="24"/>
      <c r="T63" s="24"/>
      <c r="U63" s="24"/>
      <c r="V63" s="24"/>
      <c r="W63" s="24"/>
      <c r="X63" s="24"/>
      <c r="Y63" s="233" t="s">
        <v>1220</v>
      </c>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60" t="s">
        <v>89</v>
      </c>
      <c r="BF63" s="260"/>
      <c r="BG63" s="307"/>
      <c r="BH63" s="307"/>
      <c r="BI63" s="307"/>
      <c r="BJ63" s="307"/>
      <c r="BK63" s="307"/>
      <c r="BL63" s="307"/>
      <c r="BM63" s="307"/>
      <c r="BN63" s="307"/>
      <c r="BO63" s="307"/>
      <c r="BP63" s="307"/>
      <c r="BQ63" s="307"/>
      <c r="BR63" s="307"/>
      <c r="BS63" s="307"/>
      <c r="BT63" s="307"/>
      <c r="BU63" s="307"/>
      <c r="BV63" s="66"/>
      <c r="BW63" s="62" t="s">
        <v>60</v>
      </c>
      <c r="BX63" s="62"/>
      <c r="BY63" s="62"/>
      <c r="BZ63" s="62"/>
      <c r="CA63" s="62"/>
      <c r="CB63" s="24"/>
      <c r="CD63" s="1"/>
      <c r="CJ63" s="58">
        <v>1</v>
      </c>
    </row>
    <row r="64" spans="2:88" s="1" customFormat="1" ht="17.100000000000001" customHeight="1">
      <c r="B64" s="320"/>
      <c r="C64" s="24"/>
      <c r="D64" s="24"/>
      <c r="E64" s="24"/>
      <c r="F64" s="24"/>
      <c r="G64" s="24"/>
      <c r="H64" s="24"/>
      <c r="I64" s="24"/>
      <c r="J64" s="24"/>
      <c r="K64" s="24"/>
      <c r="L64" s="24"/>
      <c r="M64" s="24"/>
      <c r="N64" s="24" t="s">
        <v>184</v>
      </c>
      <c r="O64" s="24"/>
      <c r="P64" s="24"/>
      <c r="Q64" s="24"/>
      <c r="R64" s="24"/>
      <c r="S64" s="24"/>
      <c r="T64" s="24"/>
      <c r="U64" s="24"/>
      <c r="V64" s="24"/>
      <c r="W64" s="24"/>
      <c r="X64" s="24"/>
      <c r="Y64" s="233" t="s">
        <v>1220</v>
      </c>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60" t="s">
        <v>89</v>
      </c>
      <c r="BF64" s="260"/>
      <c r="BG64" s="307"/>
      <c r="BH64" s="307"/>
      <c r="BI64" s="307"/>
      <c r="BJ64" s="307"/>
      <c r="BK64" s="307"/>
      <c r="BL64" s="307"/>
      <c r="BM64" s="307"/>
      <c r="BN64" s="307"/>
      <c r="BO64" s="307"/>
      <c r="BP64" s="307"/>
      <c r="BQ64" s="307"/>
      <c r="BR64" s="307"/>
      <c r="BS64" s="307"/>
      <c r="BT64" s="307"/>
      <c r="BU64" s="307"/>
      <c r="BV64" s="66"/>
      <c r="BW64" s="62" t="s">
        <v>60</v>
      </c>
      <c r="BX64" s="62"/>
      <c r="BY64" s="62"/>
      <c r="BZ64" s="62"/>
      <c r="CA64" s="62"/>
      <c r="CB64" s="24"/>
      <c r="CC64" s="202" t="s">
        <v>1077</v>
      </c>
      <c r="CD64" s="7"/>
      <c r="CE64" s="10"/>
      <c r="CJ64" s="58">
        <v>1</v>
      </c>
    </row>
    <row r="65" spans="2:88" s="1" customFormat="1" ht="17.100000000000001" customHeight="1">
      <c r="B65" s="320"/>
      <c r="C65" s="24"/>
      <c r="D65" s="24"/>
      <c r="E65" s="24"/>
      <c r="F65" s="24"/>
      <c r="G65" s="24"/>
      <c r="H65" s="24"/>
      <c r="I65" s="24"/>
      <c r="J65" s="24"/>
      <c r="K65" s="24"/>
      <c r="L65" s="24"/>
      <c r="M65" s="24"/>
      <c r="N65" s="24" t="s">
        <v>185</v>
      </c>
      <c r="O65" s="24"/>
      <c r="P65" s="24"/>
      <c r="Q65" s="24"/>
      <c r="R65" s="24"/>
      <c r="S65" s="24"/>
      <c r="T65" s="24"/>
      <c r="U65" s="24"/>
      <c r="V65" s="24"/>
      <c r="W65" s="24"/>
      <c r="X65" s="24"/>
      <c r="Y65" s="233" t="s">
        <v>1220</v>
      </c>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60" t="s">
        <v>89</v>
      </c>
      <c r="BF65" s="260"/>
      <c r="BG65" s="307"/>
      <c r="BH65" s="307"/>
      <c r="BI65" s="307"/>
      <c r="BJ65" s="307"/>
      <c r="BK65" s="307"/>
      <c r="BL65" s="307"/>
      <c r="BM65" s="307"/>
      <c r="BN65" s="307"/>
      <c r="BO65" s="307"/>
      <c r="BP65" s="307"/>
      <c r="BQ65" s="307"/>
      <c r="BR65" s="307"/>
      <c r="BS65" s="307"/>
      <c r="BT65" s="307"/>
      <c r="BU65" s="307"/>
      <c r="BV65" s="66"/>
      <c r="BW65" s="62" t="s">
        <v>60</v>
      </c>
      <c r="BX65" s="62"/>
      <c r="BY65" s="62"/>
      <c r="BZ65" s="62"/>
      <c r="CA65" s="62"/>
      <c r="CB65" s="24"/>
      <c r="CC65" s="317">
        <f>SUM(BG60:BU65)</f>
        <v>0</v>
      </c>
      <c r="CD65" s="318"/>
      <c r="CE65" s="10"/>
      <c r="CJ65" s="58">
        <v>1</v>
      </c>
    </row>
    <row r="66" spans="2:88" s="2" customFormat="1" ht="4.5" customHeight="1">
      <c r="B66" s="32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2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20"/>
      <c r="C68" s="24"/>
      <c r="D68" s="24" t="s">
        <v>186</v>
      </c>
      <c r="E68" s="24"/>
      <c r="F68" s="24"/>
      <c r="G68" s="24"/>
      <c r="H68" s="24"/>
      <c r="I68" s="24"/>
      <c r="J68" s="24"/>
      <c r="K68" s="24"/>
      <c r="L68" s="24"/>
      <c r="M68" s="24"/>
      <c r="N68" s="24"/>
      <c r="O68" s="24"/>
      <c r="P68" s="24"/>
      <c r="Q68" s="24"/>
      <c r="R68" s="24"/>
      <c r="S68" s="24"/>
      <c r="T68" s="24"/>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J68" s="58">
        <v>1</v>
      </c>
    </row>
    <row r="69" spans="2:88" s="2" customFormat="1" ht="4.5" customHeight="1">
      <c r="B69" s="32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2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5" t="s">
        <v>1018</v>
      </c>
      <c r="C71" s="24"/>
      <c r="D71" s="24" t="s">
        <v>187</v>
      </c>
      <c r="E71" s="24"/>
      <c r="F71" s="24"/>
      <c r="G71" s="24"/>
      <c r="H71" s="24"/>
      <c r="I71" s="24"/>
      <c r="J71" s="24"/>
      <c r="K71" s="24"/>
      <c r="L71" s="24"/>
      <c r="M71" s="24"/>
      <c r="N71" s="24"/>
      <c r="O71" s="24"/>
      <c r="P71" s="24"/>
      <c r="Q71" s="24"/>
      <c r="R71" s="24"/>
      <c r="S71" s="24"/>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174" t="s">
        <v>1018</v>
      </c>
      <c r="CJ71" s="58">
        <v>1</v>
      </c>
    </row>
    <row r="72" spans="2:88" s="2" customFormat="1" ht="14.1" customHeight="1" thickBot="1">
      <c r="B72" s="196" t="s">
        <v>1015</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6" t="s">
        <v>1015</v>
      </c>
      <c r="CD72" s="1"/>
      <c r="CJ72" s="141">
        <v>1</v>
      </c>
    </row>
    <row r="73" spans="2:88" s="2" customFormat="1" ht="15.95" customHeight="1">
      <c r="B73" s="197" t="s">
        <v>1016</v>
      </c>
      <c r="C73" s="24"/>
      <c r="D73" s="24" t="s">
        <v>170</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59" t="s">
        <v>169</v>
      </c>
      <c r="AL73" s="259"/>
      <c r="AM73" s="259"/>
      <c r="AN73" s="259"/>
      <c r="AO73" s="259"/>
      <c r="AP73" s="259"/>
      <c r="AQ73" s="259"/>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7" t="s">
        <v>1016</v>
      </c>
      <c r="CD73" s="204"/>
      <c r="CE73" s="204"/>
      <c r="CJ73" s="58">
        <v>1</v>
      </c>
    </row>
    <row r="74" spans="2:88" s="2" customFormat="1" ht="2.1" customHeight="1" thickBot="1">
      <c r="B74" s="208" t="s">
        <v>855</v>
      </c>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1"/>
      <c r="CD74" s="1"/>
      <c r="CJ74" s="58">
        <v>1</v>
      </c>
    </row>
    <row r="75" spans="2:88" s="2" customFormat="1" ht="3.95" customHeight="1">
      <c r="B75" s="320" t="s">
        <v>1079</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20"/>
      <c r="C76" s="24"/>
      <c r="D76" s="24" t="s">
        <v>171</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67"/>
      <c r="AL76" s="267"/>
      <c r="AM76" s="267"/>
      <c r="AN76" s="267"/>
      <c r="AO76" s="267"/>
      <c r="AP76" s="267"/>
      <c r="AQ76" s="267"/>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858</v>
      </c>
      <c r="CJ76" s="58">
        <v>1</v>
      </c>
    </row>
    <row r="77" spans="2:88" s="2" customFormat="1" ht="4.5" customHeight="1">
      <c r="B77" s="32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2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20"/>
      <c r="C79" s="24"/>
      <c r="D79" s="24" t="s">
        <v>172</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67"/>
      <c r="AL79" s="267"/>
      <c r="AM79" s="267"/>
      <c r="AN79" s="267"/>
      <c r="AO79" s="267"/>
      <c r="AP79" s="267"/>
      <c r="AQ79" s="267"/>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1075</v>
      </c>
      <c r="CJ79" s="58">
        <v>1</v>
      </c>
    </row>
    <row r="80" spans="2:88" s="2" customFormat="1" ht="4.5" customHeight="1">
      <c r="B80" s="32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2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20"/>
      <c r="C82" s="24"/>
      <c r="D82" s="24" t="s">
        <v>173</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19"/>
      <c r="AV82" s="319"/>
      <c r="AW82" s="319"/>
      <c r="AX82" s="319"/>
      <c r="AY82" s="319"/>
      <c r="AZ82" s="319"/>
      <c r="BA82" s="319"/>
      <c r="BB82" s="319"/>
      <c r="BC82" s="319"/>
      <c r="BD82" s="319"/>
      <c r="BE82" s="319"/>
      <c r="BF82" s="319"/>
      <c r="BG82" s="319"/>
      <c r="BH82" s="319"/>
      <c r="BI82" s="25"/>
      <c r="BJ82" s="25"/>
      <c r="BK82" s="25"/>
      <c r="BL82" s="25"/>
      <c r="BM82" s="25"/>
      <c r="BN82" s="25"/>
      <c r="BO82" s="25"/>
      <c r="BP82" s="25"/>
      <c r="BQ82" s="25"/>
      <c r="BR82" s="25"/>
      <c r="BS82" s="25"/>
      <c r="BT82" s="25"/>
      <c r="BU82" s="25"/>
      <c r="BV82" s="25"/>
      <c r="BW82" s="25"/>
      <c r="BX82" s="25"/>
      <c r="BY82" s="25"/>
      <c r="BZ82" s="25"/>
      <c r="CA82" s="25"/>
      <c r="CB82" s="25"/>
      <c r="CC82" s="1" t="s">
        <v>1074</v>
      </c>
      <c r="CJ82" s="58">
        <v>1</v>
      </c>
    </row>
    <row r="83" spans="2:88" s="2" customFormat="1" ht="4.5" customHeight="1">
      <c r="B83" s="32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2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20"/>
      <c r="C85" s="24"/>
      <c r="D85" s="24" t="s">
        <v>174</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19"/>
      <c r="AV85" s="319"/>
      <c r="AW85" s="319"/>
      <c r="AX85" s="319"/>
      <c r="AY85" s="319"/>
      <c r="AZ85" s="319"/>
      <c r="BA85" s="319"/>
      <c r="BB85" s="319"/>
      <c r="BC85" s="319"/>
      <c r="BD85" s="319"/>
      <c r="BE85" s="319"/>
      <c r="BF85" s="319"/>
      <c r="BG85" s="319"/>
      <c r="BH85" s="319"/>
      <c r="BI85" s="25"/>
      <c r="BJ85" s="25"/>
      <c r="BK85" s="25"/>
      <c r="BL85" s="25"/>
      <c r="BM85" s="25"/>
      <c r="BN85" s="25"/>
      <c r="BO85" s="25"/>
      <c r="BP85" s="25"/>
      <c r="BQ85" s="25"/>
      <c r="BR85" s="25"/>
      <c r="BS85" s="25"/>
      <c r="BT85" s="25"/>
      <c r="BU85" s="25"/>
      <c r="BV85" s="25"/>
      <c r="BW85" s="25"/>
      <c r="BX85" s="25"/>
      <c r="BY85" s="25"/>
      <c r="BZ85" s="25"/>
      <c r="CA85" s="25"/>
      <c r="CB85" s="25"/>
      <c r="CC85" s="1" t="s">
        <v>1074</v>
      </c>
      <c r="CJ85" s="58">
        <v>1</v>
      </c>
    </row>
    <row r="86" spans="2:88" s="2" customFormat="1" ht="4.5" customHeight="1">
      <c r="B86" s="32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20"/>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20"/>
      <c r="C88" s="24"/>
      <c r="D88" s="24" t="s">
        <v>175</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19"/>
      <c r="AV88" s="319"/>
      <c r="AW88" s="319"/>
      <c r="AX88" s="319"/>
      <c r="AY88" s="319"/>
      <c r="AZ88" s="319"/>
      <c r="BA88" s="319"/>
      <c r="BB88" s="319"/>
      <c r="BC88" s="319"/>
      <c r="BD88" s="319"/>
      <c r="BE88" s="319"/>
      <c r="BF88" s="319"/>
      <c r="BG88" s="319"/>
      <c r="BH88" s="319"/>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2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2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20"/>
      <c r="C91" s="24"/>
      <c r="D91" s="24" t="s">
        <v>176</v>
      </c>
      <c r="E91" s="24"/>
      <c r="F91" s="24"/>
      <c r="G91" s="24"/>
      <c r="H91" s="24"/>
      <c r="I91" s="24"/>
      <c r="J91" s="24"/>
      <c r="K91" s="24" t="s">
        <v>1071</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19"/>
      <c r="AV91" s="319"/>
      <c r="AW91" s="319"/>
      <c r="AX91" s="319"/>
      <c r="AY91" s="319"/>
      <c r="AZ91" s="319"/>
      <c r="BA91" s="319"/>
      <c r="BB91" s="319"/>
      <c r="BC91" s="319"/>
      <c r="BD91" s="319"/>
      <c r="BE91" s="319"/>
      <c r="BF91" s="319"/>
      <c r="BG91" s="319"/>
      <c r="BH91" s="319"/>
      <c r="BI91" s="25"/>
      <c r="BJ91" s="25"/>
      <c r="BK91" s="25"/>
      <c r="BL91" s="25"/>
      <c r="BM91" s="25"/>
      <c r="BN91" s="25"/>
      <c r="BO91" s="25"/>
      <c r="BP91" s="25"/>
      <c r="BQ91" s="25"/>
      <c r="BR91" s="25"/>
      <c r="BS91" s="25"/>
      <c r="BT91" s="25"/>
      <c r="BU91" s="25"/>
      <c r="BV91" s="25"/>
      <c r="BW91" s="25"/>
      <c r="BX91" s="25"/>
      <c r="BY91" s="25"/>
      <c r="BZ91" s="25"/>
      <c r="CA91" s="25"/>
      <c r="CB91" s="25"/>
      <c r="CC91" s="10" t="s">
        <v>1073</v>
      </c>
      <c r="CJ91" s="58">
        <v>1</v>
      </c>
    </row>
    <row r="92" spans="2:88" s="10" customFormat="1" ht="15.95" customHeight="1">
      <c r="B92" s="320"/>
      <c r="C92" s="24"/>
      <c r="D92" s="24"/>
      <c r="E92" s="24"/>
      <c r="F92" s="24"/>
      <c r="G92" s="24"/>
      <c r="H92" s="24"/>
      <c r="I92" s="24"/>
      <c r="J92" s="24"/>
      <c r="K92" s="24" t="s">
        <v>1072</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67" t="s">
        <v>37</v>
      </c>
      <c r="AY92" s="267"/>
      <c r="AZ92" s="55"/>
      <c r="BA92" s="55"/>
      <c r="BB92" s="55" t="s">
        <v>139</v>
      </c>
      <c r="BC92" s="55"/>
      <c r="BD92" s="55"/>
      <c r="BE92" s="55"/>
      <c r="BF92" s="55"/>
      <c r="BG92" s="267" t="s">
        <v>37</v>
      </c>
      <c r="BH92" s="267"/>
      <c r="BI92" s="55"/>
      <c r="BJ92" s="55"/>
      <c r="BK92" s="55" t="s">
        <v>177</v>
      </c>
      <c r="BL92" s="25"/>
      <c r="BM92" s="25"/>
      <c r="BN92" s="25"/>
      <c r="BO92" s="25"/>
      <c r="BP92" s="25"/>
      <c r="BQ92" s="25"/>
      <c r="BR92" s="25"/>
      <c r="BS92" s="25"/>
      <c r="BT92" s="25"/>
      <c r="BU92" s="25"/>
      <c r="BV92" s="25"/>
      <c r="BW92" s="25"/>
      <c r="BX92" s="25"/>
      <c r="BY92" s="25"/>
      <c r="BZ92" s="25"/>
      <c r="CA92" s="25"/>
      <c r="CB92" s="25"/>
      <c r="CC92" s="10" t="s">
        <v>1165</v>
      </c>
      <c r="CJ92" s="58">
        <v>1</v>
      </c>
    </row>
    <row r="93" spans="2:88" s="2" customFormat="1" ht="4.5" customHeight="1">
      <c r="B93" s="32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2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20"/>
      <c r="C95" s="24"/>
      <c r="D95" s="24" t="s">
        <v>178</v>
      </c>
      <c r="E95" s="24"/>
      <c r="F95" s="24"/>
      <c r="G95" s="24"/>
      <c r="H95" s="24"/>
      <c r="I95" s="24"/>
      <c r="J95" s="24"/>
      <c r="K95" s="24"/>
      <c r="L95" s="24"/>
      <c r="M95" s="24"/>
      <c r="N95" s="24"/>
      <c r="O95" s="24"/>
      <c r="P95" s="24"/>
      <c r="Q95" s="24"/>
      <c r="R95" s="24"/>
      <c r="S95" s="24"/>
      <c r="T95" s="24"/>
      <c r="U95" s="24"/>
      <c r="V95" s="24"/>
      <c r="W95" s="24" t="s">
        <v>1078</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179</v>
      </c>
      <c r="BF95" s="24"/>
      <c r="BG95" s="24"/>
      <c r="BH95" s="24"/>
      <c r="BI95" s="24"/>
      <c r="BJ95" s="24"/>
      <c r="BK95" s="24"/>
      <c r="BL95" s="24"/>
      <c r="BM95" s="24"/>
      <c r="BN95" s="24"/>
      <c r="BO95" s="24"/>
      <c r="BP95" s="24"/>
      <c r="BQ95" s="24"/>
      <c r="BR95" s="24"/>
      <c r="BS95" s="24"/>
      <c r="BT95" s="24"/>
      <c r="BU95" s="24"/>
      <c r="BV95" s="24"/>
      <c r="BW95" s="24" t="s">
        <v>60</v>
      </c>
      <c r="BX95" s="24"/>
      <c r="BY95" s="24"/>
      <c r="BZ95" s="24"/>
      <c r="CA95" s="24"/>
      <c r="CB95" s="24"/>
      <c r="CJ95" s="58">
        <v>1</v>
      </c>
    </row>
    <row r="96" spans="2:88" s="10" customFormat="1" ht="15.95" customHeight="1">
      <c r="B96" s="320"/>
      <c r="C96" s="24"/>
      <c r="D96" s="24"/>
      <c r="E96" s="24"/>
      <c r="F96" s="24"/>
      <c r="G96" s="24"/>
      <c r="H96" s="24"/>
      <c r="I96" s="24"/>
      <c r="J96" s="24"/>
      <c r="K96" s="24"/>
      <c r="L96" s="24"/>
      <c r="M96" s="24"/>
      <c r="N96" s="24" t="s">
        <v>180</v>
      </c>
      <c r="O96" s="24"/>
      <c r="P96" s="24"/>
      <c r="Q96" s="24"/>
      <c r="R96" s="24"/>
      <c r="S96" s="24"/>
      <c r="T96" s="24"/>
      <c r="U96" s="24"/>
      <c r="V96" s="24"/>
      <c r="W96" s="24"/>
      <c r="X96" s="24"/>
      <c r="Y96" s="233" t="s">
        <v>1220</v>
      </c>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60" t="s">
        <v>89</v>
      </c>
      <c r="BF96" s="260"/>
      <c r="BG96" s="307"/>
      <c r="BH96" s="307"/>
      <c r="BI96" s="307"/>
      <c r="BJ96" s="307"/>
      <c r="BK96" s="307"/>
      <c r="BL96" s="307"/>
      <c r="BM96" s="307"/>
      <c r="BN96" s="307"/>
      <c r="BO96" s="307"/>
      <c r="BP96" s="307"/>
      <c r="BQ96" s="307"/>
      <c r="BR96" s="307"/>
      <c r="BS96" s="307"/>
      <c r="BT96" s="307"/>
      <c r="BU96" s="307"/>
      <c r="BV96" s="66"/>
      <c r="BW96" s="62" t="s">
        <v>60</v>
      </c>
      <c r="BX96" s="62"/>
      <c r="BY96" s="62"/>
      <c r="BZ96" s="62"/>
      <c r="CA96" s="62"/>
      <c r="CB96" s="24"/>
      <c r="CC96" s="10" t="s">
        <v>1076</v>
      </c>
      <c r="CJ96" s="58">
        <v>1</v>
      </c>
    </row>
    <row r="97" spans="2:88" s="10" customFormat="1" ht="17.100000000000001" customHeight="1">
      <c r="B97" s="320"/>
      <c r="C97" s="24"/>
      <c r="D97" s="24"/>
      <c r="E97" s="24"/>
      <c r="F97" s="24"/>
      <c r="G97" s="24"/>
      <c r="H97" s="24"/>
      <c r="I97" s="24"/>
      <c r="J97" s="24"/>
      <c r="K97" s="24"/>
      <c r="L97" s="24"/>
      <c r="M97" s="24"/>
      <c r="N97" s="24" t="s">
        <v>181</v>
      </c>
      <c r="O97" s="24"/>
      <c r="P97" s="24"/>
      <c r="Q97" s="24"/>
      <c r="R97" s="24"/>
      <c r="S97" s="24"/>
      <c r="T97" s="24"/>
      <c r="U97" s="24"/>
      <c r="V97" s="24"/>
      <c r="W97" s="24"/>
      <c r="X97" s="24"/>
      <c r="Y97" s="233" t="s">
        <v>1220</v>
      </c>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60" t="s">
        <v>89</v>
      </c>
      <c r="BF97" s="260"/>
      <c r="BG97" s="307"/>
      <c r="BH97" s="307"/>
      <c r="BI97" s="307"/>
      <c r="BJ97" s="307"/>
      <c r="BK97" s="307"/>
      <c r="BL97" s="307"/>
      <c r="BM97" s="307"/>
      <c r="BN97" s="307"/>
      <c r="BO97" s="307"/>
      <c r="BP97" s="307"/>
      <c r="BQ97" s="307"/>
      <c r="BR97" s="307"/>
      <c r="BS97" s="307"/>
      <c r="BT97" s="307"/>
      <c r="BU97" s="307"/>
      <c r="BV97" s="66"/>
      <c r="BW97" s="62" t="s">
        <v>60</v>
      </c>
      <c r="BX97" s="62"/>
      <c r="BY97" s="62"/>
      <c r="BZ97" s="62"/>
      <c r="CA97" s="62"/>
      <c r="CB97" s="24"/>
      <c r="CJ97" s="58">
        <v>1</v>
      </c>
    </row>
    <row r="98" spans="2:88" s="10" customFormat="1" ht="17.100000000000001" customHeight="1">
      <c r="B98" s="320"/>
      <c r="C98" s="24"/>
      <c r="D98" s="24"/>
      <c r="E98" s="24"/>
      <c r="F98" s="24"/>
      <c r="G98" s="24"/>
      <c r="H98" s="24"/>
      <c r="I98" s="24"/>
      <c r="J98" s="24"/>
      <c r="K98" s="24"/>
      <c r="L98" s="24"/>
      <c r="M98" s="24"/>
      <c r="N98" s="24" t="s">
        <v>182</v>
      </c>
      <c r="O98" s="24"/>
      <c r="P98" s="24"/>
      <c r="Q98" s="24"/>
      <c r="R98" s="24"/>
      <c r="S98" s="24"/>
      <c r="T98" s="24"/>
      <c r="U98" s="24"/>
      <c r="V98" s="24"/>
      <c r="W98" s="24"/>
      <c r="X98" s="24"/>
      <c r="Y98" s="233" t="s">
        <v>1220</v>
      </c>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60" t="s">
        <v>89</v>
      </c>
      <c r="BF98" s="260"/>
      <c r="BG98" s="307"/>
      <c r="BH98" s="307"/>
      <c r="BI98" s="307"/>
      <c r="BJ98" s="307"/>
      <c r="BK98" s="307"/>
      <c r="BL98" s="307"/>
      <c r="BM98" s="307"/>
      <c r="BN98" s="307"/>
      <c r="BO98" s="307"/>
      <c r="BP98" s="307"/>
      <c r="BQ98" s="307"/>
      <c r="BR98" s="307"/>
      <c r="BS98" s="307"/>
      <c r="BT98" s="307"/>
      <c r="BU98" s="307"/>
      <c r="BV98" s="66"/>
      <c r="BW98" s="62" t="s">
        <v>60</v>
      </c>
      <c r="BX98" s="62"/>
      <c r="BY98" s="62"/>
      <c r="BZ98" s="62"/>
      <c r="CA98" s="62"/>
      <c r="CB98" s="24"/>
      <c r="CD98" s="1"/>
      <c r="CJ98" s="58">
        <v>1</v>
      </c>
    </row>
    <row r="99" spans="2:88" s="10" customFormat="1" ht="17.100000000000001" customHeight="1">
      <c r="B99" s="320"/>
      <c r="C99" s="24"/>
      <c r="D99" s="24"/>
      <c r="E99" s="24"/>
      <c r="F99" s="24"/>
      <c r="G99" s="24"/>
      <c r="H99" s="24"/>
      <c r="I99" s="24"/>
      <c r="J99" s="24"/>
      <c r="K99" s="24"/>
      <c r="L99" s="24"/>
      <c r="M99" s="24"/>
      <c r="N99" s="24" t="s">
        <v>183</v>
      </c>
      <c r="O99" s="24"/>
      <c r="P99" s="24"/>
      <c r="Q99" s="24"/>
      <c r="R99" s="24"/>
      <c r="S99" s="24"/>
      <c r="T99" s="24"/>
      <c r="U99" s="24"/>
      <c r="V99" s="24"/>
      <c r="W99" s="24"/>
      <c r="X99" s="24"/>
      <c r="Y99" s="233" t="s">
        <v>1220</v>
      </c>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60" t="s">
        <v>89</v>
      </c>
      <c r="BF99" s="260"/>
      <c r="BG99" s="307"/>
      <c r="BH99" s="307"/>
      <c r="BI99" s="307"/>
      <c r="BJ99" s="307"/>
      <c r="BK99" s="307"/>
      <c r="BL99" s="307"/>
      <c r="BM99" s="307"/>
      <c r="BN99" s="307"/>
      <c r="BO99" s="307"/>
      <c r="BP99" s="307"/>
      <c r="BQ99" s="307"/>
      <c r="BR99" s="307"/>
      <c r="BS99" s="307"/>
      <c r="BT99" s="307"/>
      <c r="BU99" s="307"/>
      <c r="BV99" s="66"/>
      <c r="BW99" s="62" t="s">
        <v>60</v>
      </c>
      <c r="BX99" s="62"/>
      <c r="BY99" s="62"/>
      <c r="BZ99" s="62"/>
      <c r="CA99" s="62"/>
      <c r="CB99" s="24"/>
      <c r="CD99" s="1"/>
      <c r="CJ99" s="58">
        <v>1</v>
      </c>
    </row>
    <row r="100" spans="2:88" s="10" customFormat="1" ht="17.100000000000001" customHeight="1">
      <c r="B100" s="320"/>
      <c r="C100" s="24"/>
      <c r="D100" s="24"/>
      <c r="E100" s="24"/>
      <c r="F100" s="24"/>
      <c r="G100" s="24"/>
      <c r="H100" s="24"/>
      <c r="I100" s="24"/>
      <c r="J100" s="24"/>
      <c r="K100" s="24"/>
      <c r="L100" s="24"/>
      <c r="M100" s="24"/>
      <c r="N100" s="24" t="s">
        <v>184</v>
      </c>
      <c r="O100" s="24"/>
      <c r="P100" s="24"/>
      <c r="Q100" s="24"/>
      <c r="R100" s="24"/>
      <c r="S100" s="24"/>
      <c r="T100" s="24"/>
      <c r="U100" s="24"/>
      <c r="V100" s="24"/>
      <c r="W100" s="24"/>
      <c r="X100" s="24"/>
      <c r="Y100" s="233" t="s">
        <v>1220</v>
      </c>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60" t="s">
        <v>89</v>
      </c>
      <c r="BF100" s="260"/>
      <c r="BG100" s="307"/>
      <c r="BH100" s="307"/>
      <c r="BI100" s="307"/>
      <c r="BJ100" s="307"/>
      <c r="BK100" s="307"/>
      <c r="BL100" s="307"/>
      <c r="BM100" s="307"/>
      <c r="BN100" s="307"/>
      <c r="BO100" s="307"/>
      <c r="BP100" s="307"/>
      <c r="BQ100" s="307"/>
      <c r="BR100" s="307"/>
      <c r="BS100" s="307"/>
      <c r="BT100" s="307"/>
      <c r="BU100" s="307"/>
      <c r="BV100" s="66"/>
      <c r="BW100" s="62" t="s">
        <v>60</v>
      </c>
      <c r="BX100" s="62"/>
      <c r="BY100" s="62"/>
      <c r="BZ100" s="62"/>
      <c r="CA100" s="62"/>
      <c r="CB100" s="24"/>
      <c r="CC100" s="202" t="s">
        <v>1077</v>
      </c>
      <c r="CD100" s="7"/>
      <c r="CJ100" s="58">
        <v>1</v>
      </c>
    </row>
    <row r="101" spans="2:88" s="10" customFormat="1" ht="17.100000000000001" customHeight="1">
      <c r="B101" s="320"/>
      <c r="C101" s="24"/>
      <c r="D101" s="24"/>
      <c r="E101" s="24"/>
      <c r="F101" s="24"/>
      <c r="G101" s="24"/>
      <c r="H101" s="24"/>
      <c r="I101" s="24"/>
      <c r="J101" s="24"/>
      <c r="K101" s="24"/>
      <c r="L101" s="24"/>
      <c r="M101" s="24"/>
      <c r="N101" s="24" t="s">
        <v>185</v>
      </c>
      <c r="O101" s="24"/>
      <c r="P101" s="24"/>
      <c r="Q101" s="24"/>
      <c r="R101" s="24"/>
      <c r="S101" s="24"/>
      <c r="T101" s="24"/>
      <c r="U101" s="24"/>
      <c r="V101" s="24"/>
      <c r="W101" s="24"/>
      <c r="X101" s="24"/>
      <c r="Y101" s="233" t="s">
        <v>1220</v>
      </c>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60" t="s">
        <v>89</v>
      </c>
      <c r="BF101" s="260"/>
      <c r="BG101" s="307"/>
      <c r="BH101" s="307"/>
      <c r="BI101" s="307"/>
      <c r="BJ101" s="307"/>
      <c r="BK101" s="307"/>
      <c r="BL101" s="307"/>
      <c r="BM101" s="307"/>
      <c r="BN101" s="307"/>
      <c r="BO101" s="307"/>
      <c r="BP101" s="307"/>
      <c r="BQ101" s="307"/>
      <c r="BR101" s="307"/>
      <c r="BS101" s="307"/>
      <c r="BT101" s="307"/>
      <c r="BU101" s="307"/>
      <c r="BV101" s="66"/>
      <c r="BW101" s="62" t="s">
        <v>60</v>
      </c>
      <c r="BX101" s="62"/>
      <c r="BY101" s="62"/>
      <c r="BZ101" s="62"/>
      <c r="CA101" s="62"/>
      <c r="CB101" s="24"/>
      <c r="CC101" s="317">
        <f>SUM(BG96:BU101)</f>
        <v>0</v>
      </c>
      <c r="CD101" s="318"/>
      <c r="CJ101" s="58">
        <v>1</v>
      </c>
    </row>
    <row r="102" spans="2:88" s="2" customFormat="1" ht="4.5" customHeight="1">
      <c r="B102" s="32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2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20"/>
      <c r="C104" s="24"/>
      <c r="D104" s="24" t="s">
        <v>186</v>
      </c>
      <c r="E104" s="24"/>
      <c r="F104" s="24"/>
      <c r="G104" s="24"/>
      <c r="H104" s="24"/>
      <c r="I104" s="24"/>
      <c r="J104" s="24"/>
      <c r="K104" s="24"/>
      <c r="L104" s="24"/>
      <c r="M104" s="24"/>
      <c r="N104" s="24"/>
      <c r="O104" s="24"/>
      <c r="P104" s="24"/>
      <c r="Q104" s="24"/>
      <c r="R104" s="24"/>
      <c r="S104" s="24"/>
      <c r="T104" s="24"/>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J104" s="58">
        <v>1</v>
      </c>
    </row>
    <row r="105" spans="2:88" s="2" customFormat="1" ht="4.5" customHeight="1">
      <c r="B105" s="32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2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20"/>
      <c r="C107" s="24"/>
      <c r="D107" s="24" t="s">
        <v>187</v>
      </c>
      <c r="E107" s="24"/>
      <c r="F107" s="24"/>
      <c r="G107" s="24"/>
      <c r="H107" s="24"/>
      <c r="I107" s="24"/>
      <c r="J107" s="24"/>
      <c r="K107" s="24"/>
      <c r="L107" s="24"/>
      <c r="M107" s="24"/>
      <c r="N107" s="24"/>
      <c r="O107" s="24"/>
      <c r="P107" s="24"/>
      <c r="Q107" s="24"/>
      <c r="R107" s="24"/>
      <c r="S107" s="24"/>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J107" s="58">
        <v>1</v>
      </c>
    </row>
    <row r="108" spans="2:88" s="2" customFormat="1" ht="14.1" customHeight="1">
      <c r="B108" s="32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20"/>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20"/>
      <c r="C110" s="203"/>
      <c r="D110" s="203"/>
      <c r="E110" s="203"/>
      <c r="F110" s="203"/>
      <c r="G110" s="203"/>
      <c r="H110" s="203"/>
      <c r="I110" s="203"/>
      <c r="J110" s="203"/>
      <c r="K110" s="203"/>
      <c r="L110" s="203"/>
      <c r="M110" s="203"/>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03"/>
      <c r="BY110" s="203"/>
      <c r="BZ110" s="203"/>
      <c r="CA110" s="203"/>
      <c r="CB110" s="203"/>
      <c r="CC110" s="1"/>
      <c r="CD110" s="1"/>
      <c r="CJ110" s="58">
        <v>1</v>
      </c>
    </row>
    <row r="111" spans="2:88" s="2" customFormat="1" ht="4.5" customHeight="1">
      <c r="B111" s="320"/>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20"/>
      <c r="C112" s="24"/>
      <c r="D112" s="24" t="s">
        <v>171</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67"/>
      <c r="AL112" s="267"/>
      <c r="AM112" s="267"/>
      <c r="AN112" s="267"/>
      <c r="AO112" s="267"/>
      <c r="AP112" s="267"/>
      <c r="AQ112" s="267"/>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858</v>
      </c>
      <c r="CD112" s="1"/>
      <c r="CE112" s="1"/>
      <c r="CJ112" s="58">
        <v>1</v>
      </c>
    </row>
    <row r="113" spans="2:88" s="2" customFormat="1" ht="4.5" customHeight="1">
      <c r="B113" s="32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20"/>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20"/>
      <c r="C115" s="24"/>
      <c r="D115" s="24" t="s">
        <v>172</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67"/>
      <c r="AL115" s="267"/>
      <c r="AM115" s="267"/>
      <c r="AN115" s="267"/>
      <c r="AO115" s="267"/>
      <c r="AP115" s="267"/>
      <c r="AQ115" s="267"/>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1075</v>
      </c>
      <c r="CD115" s="1"/>
      <c r="CE115" s="1"/>
      <c r="CJ115" s="58">
        <v>1</v>
      </c>
    </row>
    <row r="116" spans="2:88" s="2" customFormat="1" ht="4.5" customHeight="1">
      <c r="B116" s="32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20"/>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20"/>
      <c r="C118" s="24"/>
      <c r="D118" s="24" t="s">
        <v>173</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19"/>
      <c r="AV118" s="319"/>
      <c r="AW118" s="319"/>
      <c r="AX118" s="319"/>
      <c r="AY118" s="319"/>
      <c r="AZ118" s="319"/>
      <c r="BA118" s="319"/>
      <c r="BB118" s="319"/>
      <c r="BC118" s="319"/>
      <c r="BD118" s="319"/>
      <c r="BE118" s="319"/>
      <c r="BF118" s="319"/>
      <c r="BG118" s="319"/>
      <c r="BH118" s="319"/>
      <c r="BI118" s="25"/>
      <c r="BJ118" s="25"/>
      <c r="BK118" s="25"/>
      <c r="BL118" s="25"/>
      <c r="BM118" s="25"/>
      <c r="BN118" s="25"/>
      <c r="BO118" s="25"/>
      <c r="BP118" s="25"/>
      <c r="BQ118" s="25"/>
      <c r="BR118" s="25"/>
      <c r="BS118" s="25"/>
      <c r="BT118" s="25"/>
      <c r="BU118" s="25"/>
      <c r="BV118" s="25"/>
      <c r="BW118" s="25"/>
      <c r="BX118" s="25"/>
      <c r="BY118" s="25"/>
      <c r="BZ118" s="25"/>
      <c r="CA118" s="25"/>
      <c r="CB118" s="25"/>
      <c r="CC118" s="1" t="s">
        <v>1074</v>
      </c>
      <c r="CD118" s="1"/>
      <c r="CE118" s="1"/>
      <c r="CJ118" s="58">
        <v>1</v>
      </c>
    </row>
    <row r="119" spans="2:88" s="2" customFormat="1" ht="4.5" customHeight="1">
      <c r="B119" s="32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20"/>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20"/>
      <c r="C121" s="24"/>
      <c r="D121" s="24" t="s">
        <v>174</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19"/>
      <c r="AV121" s="319"/>
      <c r="AW121" s="319"/>
      <c r="AX121" s="319"/>
      <c r="AY121" s="319"/>
      <c r="AZ121" s="319"/>
      <c r="BA121" s="319"/>
      <c r="BB121" s="319"/>
      <c r="BC121" s="319"/>
      <c r="BD121" s="319"/>
      <c r="BE121" s="319"/>
      <c r="BF121" s="319"/>
      <c r="BG121" s="319"/>
      <c r="BH121" s="319"/>
      <c r="BI121" s="25"/>
      <c r="BJ121" s="25"/>
      <c r="BK121" s="25"/>
      <c r="BL121" s="25"/>
      <c r="BM121" s="25"/>
      <c r="BN121" s="25"/>
      <c r="BO121" s="25"/>
      <c r="BP121" s="25"/>
      <c r="BQ121" s="25"/>
      <c r="BR121" s="25"/>
      <c r="BS121" s="25"/>
      <c r="BT121" s="25"/>
      <c r="BU121" s="25"/>
      <c r="BV121" s="25"/>
      <c r="BW121" s="25"/>
      <c r="BX121" s="25"/>
      <c r="BY121" s="25"/>
      <c r="BZ121" s="25"/>
      <c r="CA121" s="25"/>
      <c r="CB121" s="25"/>
      <c r="CC121" s="1" t="s">
        <v>1074</v>
      </c>
      <c r="CD121" s="1"/>
      <c r="CE121" s="1"/>
      <c r="CJ121" s="58">
        <v>1</v>
      </c>
    </row>
    <row r="122" spans="2:88" s="2" customFormat="1" ht="4.5" customHeight="1">
      <c r="B122" s="32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2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20"/>
      <c r="C124" s="24"/>
      <c r="D124" s="24" t="s">
        <v>175</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19"/>
      <c r="AV124" s="319"/>
      <c r="AW124" s="319"/>
      <c r="AX124" s="319"/>
      <c r="AY124" s="319"/>
      <c r="AZ124" s="319"/>
      <c r="BA124" s="319"/>
      <c r="BB124" s="319"/>
      <c r="BC124" s="319"/>
      <c r="BD124" s="319"/>
      <c r="BE124" s="319"/>
      <c r="BF124" s="319"/>
      <c r="BG124" s="319"/>
      <c r="BH124" s="319"/>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2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20"/>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20"/>
      <c r="C127" s="24"/>
      <c r="D127" s="24" t="s">
        <v>176</v>
      </c>
      <c r="E127" s="24"/>
      <c r="F127" s="24"/>
      <c r="G127" s="24"/>
      <c r="H127" s="24"/>
      <c r="I127" s="24"/>
      <c r="J127" s="24"/>
      <c r="K127" s="24" t="s">
        <v>1071</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19"/>
      <c r="AV127" s="319"/>
      <c r="AW127" s="319"/>
      <c r="AX127" s="319"/>
      <c r="AY127" s="319"/>
      <c r="AZ127" s="319"/>
      <c r="BA127" s="319"/>
      <c r="BB127" s="319"/>
      <c r="BC127" s="319"/>
      <c r="BD127" s="319"/>
      <c r="BE127" s="319"/>
      <c r="BF127" s="319"/>
      <c r="BG127" s="319"/>
      <c r="BH127" s="319"/>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1073</v>
      </c>
      <c r="CJ127" s="58">
        <v>1</v>
      </c>
    </row>
    <row r="128" spans="2:88" s="10" customFormat="1" ht="15.95" customHeight="1">
      <c r="B128" s="320"/>
      <c r="C128" s="24"/>
      <c r="D128" s="24"/>
      <c r="E128" s="24"/>
      <c r="F128" s="24"/>
      <c r="G128" s="24"/>
      <c r="H128" s="24"/>
      <c r="I128" s="24"/>
      <c r="J128" s="24"/>
      <c r="K128" s="24" t="s">
        <v>1072</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67" t="s">
        <v>37</v>
      </c>
      <c r="AY128" s="267"/>
      <c r="AZ128" s="55"/>
      <c r="BA128" s="55"/>
      <c r="BB128" s="55" t="s">
        <v>139</v>
      </c>
      <c r="BC128" s="55"/>
      <c r="BD128" s="55"/>
      <c r="BE128" s="55"/>
      <c r="BF128" s="55"/>
      <c r="BG128" s="267" t="s">
        <v>37</v>
      </c>
      <c r="BH128" s="267"/>
      <c r="BI128" s="55"/>
      <c r="BJ128" s="55"/>
      <c r="BK128" s="55" t="s">
        <v>177</v>
      </c>
      <c r="BL128" s="25"/>
      <c r="BM128" s="25"/>
      <c r="BN128" s="25"/>
      <c r="BO128" s="25"/>
      <c r="BP128" s="25"/>
      <c r="BQ128" s="25"/>
      <c r="BR128" s="25"/>
      <c r="BS128" s="25"/>
      <c r="BT128" s="25"/>
      <c r="BU128" s="25"/>
      <c r="BV128" s="25"/>
      <c r="BW128" s="25"/>
      <c r="BX128" s="25"/>
      <c r="BY128" s="25"/>
      <c r="BZ128" s="25"/>
      <c r="CA128" s="25"/>
      <c r="CB128" s="25"/>
      <c r="CC128" s="10" t="s">
        <v>1165</v>
      </c>
      <c r="CJ128" s="58">
        <v>1</v>
      </c>
    </row>
    <row r="129" spans="2:88" s="2" customFormat="1" ht="4.5" customHeight="1">
      <c r="B129" s="32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20"/>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20"/>
      <c r="C131" s="24"/>
      <c r="D131" s="24" t="s">
        <v>178</v>
      </c>
      <c r="E131" s="24"/>
      <c r="F131" s="24"/>
      <c r="G131" s="24"/>
      <c r="H131" s="24"/>
      <c r="I131" s="24"/>
      <c r="J131" s="24"/>
      <c r="K131" s="24"/>
      <c r="L131" s="24"/>
      <c r="M131" s="24"/>
      <c r="N131" s="24"/>
      <c r="O131" s="24"/>
      <c r="P131" s="24"/>
      <c r="Q131" s="24"/>
      <c r="R131" s="24"/>
      <c r="S131" s="24"/>
      <c r="T131" s="24"/>
      <c r="U131" s="24"/>
      <c r="V131" s="24"/>
      <c r="W131" s="24" t="s">
        <v>1078</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179</v>
      </c>
      <c r="BF131" s="24"/>
      <c r="BG131" s="24"/>
      <c r="BH131" s="24"/>
      <c r="BI131" s="24"/>
      <c r="BJ131" s="24"/>
      <c r="BK131" s="24"/>
      <c r="BL131" s="24"/>
      <c r="BM131" s="24"/>
      <c r="BN131" s="24"/>
      <c r="BO131" s="24"/>
      <c r="BP131" s="24"/>
      <c r="BQ131" s="24"/>
      <c r="BR131" s="24"/>
      <c r="BS131" s="24"/>
      <c r="BT131" s="24"/>
      <c r="BU131" s="24"/>
      <c r="BV131" s="24"/>
      <c r="BW131" s="24" t="s">
        <v>60</v>
      </c>
      <c r="BX131" s="24"/>
      <c r="BY131" s="24"/>
      <c r="BZ131" s="24"/>
      <c r="CA131" s="24"/>
      <c r="CB131" s="24"/>
      <c r="CJ131" s="58">
        <v>1</v>
      </c>
    </row>
    <row r="132" spans="2:88" s="10" customFormat="1" ht="15.95" customHeight="1">
      <c r="B132" s="320"/>
      <c r="C132" s="24"/>
      <c r="D132" s="24"/>
      <c r="E132" s="24"/>
      <c r="F132" s="24"/>
      <c r="G132" s="24"/>
      <c r="H132" s="24"/>
      <c r="I132" s="24"/>
      <c r="J132" s="24"/>
      <c r="K132" s="24"/>
      <c r="L132" s="24"/>
      <c r="M132" s="24"/>
      <c r="N132" s="24" t="s">
        <v>180</v>
      </c>
      <c r="O132" s="24"/>
      <c r="P132" s="24"/>
      <c r="Q132" s="24"/>
      <c r="R132" s="24"/>
      <c r="S132" s="24"/>
      <c r="T132" s="24"/>
      <c r="U132" s="24"/>
      <c r="V132" s="24"/>
      <c r="W132" s="24"/>
      <c r="X132" s="24"/>
      <c r="Y132" s="233" t="s">
        <v>1220</v>
      </c>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60" t="s">
        <v>89</v>
      </c>
      <c r="BF132" s="260"/>
      <c r="BG132" s="307"/>
      <c r="BH132" s="307"/>
      <c r="BI132" s="307"/>
      <c r="BJ132" s="307"/>
      <c r="BK132" s="307"/>
      <c r="BL132" s="307"/>
      <c r="BM132" s="307"/>
      <c r="BN132" s="307"/>
      <c r="BO132" s="307"/>
      <c r="BP132" s="307"/>
      <c r="BQ132" s="307"/>
      <c r="BR132" s="307"/>
      <c r="BS132" s="307"/>
      <c r="BT132" s="307"/>
      <c r="BU132" s="307"/>
      <c r="BV132" s="66"/>
      <c r="BW132" s="62" t="s">
        <v>60</v>
      </c>
      <c r="BX132" s="62"/>
      <c r="BY132" s="62"/>
      <c r="BZ132" s="62"/>
      <c r="CA132" s="62"/>
      <c r="CB132" s="24"/>
      <c r="CC132" s="10" t="s">
        <v>1076</v>
      </c>
      <c r="CJ132" s="58">
        <v>1</v>
      </c>
    </row>
    <row r="133" spans="2:88" s="10" customFormat="1" ht="17.100000000000001" customHeight="1">
      <c r="B133" s="320"/>
      <c r="C133" s="24"/>
      <c r="D133" s="24"/>
      <c r="E133" s="24"/>
      <c r="F133" s="24"/>
      <c r="G133" s="24"/>
      <c r="H133" s="24"/>
      <c r="I133" s="24"/>
      <c r="J133" s="24"/>
      <c r="K133" s="24"/>
      <c r="L133" s="24"/>
      <c r="M133" s="24"/>
      <c r="N133" s="24" t="s">
        <v>181</v>
      </c>
      <c r="O133" s="24"/>
      <c r="P133" s="24"/>
      <c r="Q133" s="24"/>
      <c r="R133" s="24"/>
      <c r="S133" s="24"/>
      <c r="T133" s="24"/>
      <c r="U133" s="24"/>
      <c r="V133" s="24"/>
      <c r="W133" s="24"/>
      <c r="X133" s="24"/>
      <c r="Y133" s="233" t="s">
        <v>1220</v>
      </c>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60" t="s">
        <v>89</v>
      </c>
      <c r="BF133" s="260"/>
      <c r="BG133" s="307"/>
      <c r="BH133" s="307"/>
      <c r="BI133" s="307"/>
      <c r="BJ133" s="307"/>
      <c r="BK133" s="307"/>
      <c r="BL133" s="307"/>
      <c r="BM133" s="307"/>
      <c r="BN133" s="307"/>
      <c r="BO133" s="307"/>
      <c r="BP133" s="307"/>
      <c r="BQ133" s="307"/>
      <c r="BR133" s="307"/>
      <c r="BS133" s="307"/>
      <c r="BT133" s="307"/>
      <c r="BU133" s="307"/>
      <c r="BV133" s="66"/>
      <c r="BW133" s="62" t="s">
        <v>60</v>
      </c>
      <c r="BX133" s="62"/>
      <c r="BY133" s="62"/>
      <c r="BZ133" s="62"/>
      <c r="CA133" s="62"/>
      <c r="CB133" s="24"/>
      <c r="CJ133" s="58">
        <v>1</v>
      </c>
    </row>
    <row r="134" spans="2:88" s="10" customFormat="1" ht="17.100000000000001" customHeight="1">
      <c r="B134" s="320"/>
      <c r="C134" s="24"/>
      <c r="D134" s="24"/>
      <c r="E134" s="24"/>
      <c r="F134" s="24"/>
      <c r="G134" s="24"/>
      <c r="H134" s="24"/>
      <c r="I134" s="24"/>
      <c r="J134" s="24"/>
      <c r="K134" s="24"/>
      <c r="L134" s="24"/>
      <c r="M134" s="24"/>
      <c r="N134" s="24" t="s">
        <v>182</v>
      </c>
      <c r="O134" s="24"/>
      <c r="P134" s="24"/>
      <c r="Q134" s="24"/>
      <c r="R134" s="24"/>
      <c r="S134" s="24"/>
      <c r="T134" s="24"/>
      <c r="U134" s="24"/>
      <c r="V134" s="24"/>
      <c r="W134" s="24"/>
      <c r="X134" s="24"/>
      <c r="Y134" s="233" t="s">
        <v>1220</v>
      </c>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60" t="s">
        <v>89</v>
      </c>
      <c r="BF134" s="260"/>
      <c r="BG134" s="307"/>
      <c r="BH134" s="307"/>
      <c r="BI134" s="307"/>
      <c r="BJ134" s="307"/>
      <c r="BK134" s="307"/>
      <c r="BL134" s="307"/>
      <c r="BM134" s="307"/>
      <c r="BN134" s="307"/>
      <c r="BO134" s="307"/>
      <c r="BP134" s="307"/>
      <c r="BQ134" s="307"/>
      <c r="BR134" s="307"/>
      <c r="BS134" s="307"/>
      <c r="BT134" s="307"/>
      <c r="BU134" s="307"/>
      <c r="BV134" s="66"/>
      <c r="BW134" s="62" t="s">
        <v>60</v>
      </c>
      <c r="BX134" s="62"/>
      <c r="BY134" s="62"/>
      <c r="BZ134" s="62"/>
      <c r="CA134" s="62"/>
      <c r="CB134" s="24"/>
      <c r="CD134" s="1"/>
      <c r="CJ134" s="58">
        <v>1</v>
      </c>
    </row>
    <row r="135" spans="2:88" s="10" customFormat="1" ht="17.100000000000001" customHeight="1">
      <c r="B135" s="320"/>
      <c r="C135" s="24"/>
      <c r="D135" s="24"/>
      <c r="E135" s="24"/>
      <c r="F135" s="24"/>
      <c r="G135" s="24"/>
      <c r="H135" s="24"/>
      <c r="I135" s="24"/>
      <c r="J135" s="24"/>
      <c r="K135" s="24"/>
      <c r="L135" s="24"/>
      <c r="M135" s="24"/>
      <c r="N135" s="24" t="s">
        <v>183</v>
      </c>
      <c r="O135" s="24"/>
      <c r="P135" s="24"/>
      <c r="Q135" s="24"/>
      <c r="R135" s="24"/>
      <c r="S135" s="24"/>
      <c r="T135" s="24"/>
      <c r="U135" s="24"/>
      <c r="V135" s="24"/>
      <c r="W135" s="24"/>
      <c r="X135" s="24"/>
      <c r="Y135" s="233" t="s">
        <v>1220</v>
      </c>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60" t="s">
        <v>89</v>
      </c>
      <c r="BF135" s="260"/>
      <c r="BG135" s="307"/>
      <c r="BH135" s="307"/>
      <c r="BI135" s="307"/>
      <c r="BJ135" s="307"/>
      <c r="BK135" s="307"/>
      <c r="BL135" s="307"/>
      <c r="BM135" s="307"/>
      <c r="BN135" s="307"/>
      <c r="BO135" s="307"/>
      <c r="BP135" s="307"/>
      <c r="BQ135" s="307"/>
      <c r="BR135" s="307"/>
      <c r="BS135" s="307"/>
      <c r="BT135" s="307"/>
      <c r="BU135" s="307"/>
      <c r="BV135" s="66"/>
      <c r="BW135" s="62" t="s">
        <v>60</v>
      </c>
      <c r="BX135" s="62"/>
      <c r="BY135" s="62"/>
      <c r="BZ135" s="62"/>
      <c r="CA135" s="62"/>
      <c r="CB135" s="24"/>
      <c r="CD135" s="1"/>
      <c r="CJ135" s="58">
        <v>1</v>
      </c>
    </row>
    <row r="136" spans="2:88" s="1" customFormat="1" ht="17.100000000000001" customHeight="1">
      <c r="B136" s="320"/>
      <c r="C136" s="24"/>
      <c r="D136" s="24"/>
      <c r="E136" s="24"/>
      <c r="F136" s="24"/>
      <c r="G136" s="24"/>
      <c r="H136" s="24"/>
      <c r="I136" s="24"/>
      <c r="J136" s="24"/>
      <c r="K136" s="24"/>
      <c r="L136" s="24"/>
      <c r="M136" s="24"/>
      <c r="N136" s="24" t="s">
        <v>184</v>
      </c>
      <c r="O136" s="24"/>
      <c r="P136" s="24"/>
      <c r="Q136" s="24"/>
      <c r="R136" s="24"/>
      <c r="S136" s="24"/>
      <c r="T136" s="24"/>
      <c r="U136" s="24"/>
      <c r="V136" s="24"/>
      <c r="W136" s="24"/>
      <c r="X136" s="24"/>
      <c r="Y136" s="233" t="s">
        <v>1220</v>
      </c>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60" t="s">
        <v>89</v>
      </c>
      <c r="BF136" s="260"/>
      <c r="BG136" s="307"/>
      <c r="BH136" s="307"/>
      <c r="BI136" s="307"/>
      <c r="BJ136" s="307"/>
      <c r="BK136" s="307"/>
      <c r="BL136" s="307"/>
      <c r="BM136" s="307"/>
      <c r="BN136" s="307"/>
      <c r="BO136" s="307"/>
      <c r="BP136" s="307"/>
      <c r="BQ136" s="307"/>
      <c r="BR136" s="307"/>
      <c r="BS136" s="307"/>
      <c r="BT136" s="307"/>
      <c r="BU136" s="307"/>
      <c r="BV136" s="66"/>
      <c r="BW136" s="62" t="s">
        <v>60</v>
      </c>
      <c r="BX136" s="62"/>
      <c r="BY136" s="62"/>
      <c r="BZ136" s="62"/>
      <c r="CA136" s="62"/>
      <c r="CB136" s="24"/>
      <c r="CC136" s="202" t="s">
        <v>1077</v>
      </c>
      <c r="CD136" s="7"/>
      <c r="CE136" s="10"/>
      <c r="CJ136" s="58">
        <v>1</v>
      </c>
    </row>
    <row r="137" spans="2:88" s="1" customFormat="1" ht="17.100000000000001" customHeight="1">
      <c r="B137" s="320"/>
      <c r="C137" s="24"/>
      <c r="D137" s="24"/>
      <c r="E137" s="24"/>
      <c r="F137" s="24"/>
      <c r="G137" s="24"/>
      <c r="H137" s="24"/>
      <c r="I137" s="24"/>
      <c r="J137" s="24"/>
      <c r="K137" s="24"/>
      <c r="L137" s="24"/>
      <c r="M137" s="24"/>
      <c r="N137" s="24" t="s">
        <v>185</v>
      </c>
      <c r="O137" s="24"/>
      <c r="P137" s="24"/>
      <c r="Q137" s="24"/>
      <c r="R137" s="24"/>
      <c r="S137" s="24"/>
      <c r="T137" s="24"/>
      <c r="U137" s="24"/>
      <c r="V137" s="24"/>
      <c r="W137" s="24"/>
      <c r="X137" s="24"/>
      <c r="Y137" s="233" t="s">
        <v>1220</v>
      </c>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60" t="s">
        <v>89</v>
      </c>
      <c r="BF137" s="260"/>
      <c r="BG137" s="307"/>
      <c r="BH137" s="307"/>
      <c r="BI137" s="307"/>
      <c r="BJ137" s="307"/>
      <c r="BK137" s="307"/>
      <c r="BL137" s="307"/>
      <c r="BM137" s="307"/>
      <c r="BN137" s="307"/>
      <c r="BO137" s="307"/>
      <c r="BP137" s="307"/>
      <c r="BQ137" s="307"/>
      <c r="BR137" s="307"/>
      <c r="BS137" s="307"/>
      <c r="BT137" s="307"/>
      <c r="BU137" s="307"/>
      <c r="BV137" s="66"/>
      <c r="BW137" s="62" t="s">
        <v>60</v>
      </c>
      <c r="BX137" s="62"/>
      <c r="BY137" s="62"/>
      <c r="BZ137" s="62"/>
      <c r="CA137" s="62"/>
      <c r="CB137" s="24"/>
      <c r="CC137" s="317">
        <f>SUM(BG132:BU137)</f>
        <v>0</v>
      </c>
      <c r="CD137" s="318"/>
      <c r="CE137" s="10"/>
      <c r="CJ137" s="58">
        <v>1</v>
      </c>
    </row>
    <row r="138" spans="2:88" s="2" customFormat="1" ht="4.5" customHeight="1">
      <c r="B138" s="32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20"/>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20"/>
      <c r="C140" s="24"/>
      <c r="D140" s="24" t="s">
        <v>186</v>
      </c>
      <c r="E140" s="24"/>
      <c r="F140" s="24"/>
      <c r="G140" s="24"/>
      <c r="H140" s="24"/>
      <c r="I140" s="24"/>
      <c r="J140" s="24"/>
      <c r="K140" s="24"/>
      <c r="L140" s="24"/>
      <c r="M140" s="24"/>
      <c r="N140" s="24"/>
      <c r="O140" s="24"/>
      <c r="P140" s="24"/>
      <c r="Q140" s="24"/>
      <c r="R140" s="24"/>
      <c r="S140" s="24"/>
      <c r="T140" s="24"/>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J140" s="58">
        <v>1</v>
      </c>
    </row>
    <row r="141" spans="2:88" s="2" customFormat="1" ht="4.5" customHeight="1">
      <c r="B141" s="32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20"/>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5" t="s">
        <v>1018</v>
      </c>
      <c r="C143" s="24"/>
      <c r="D143" s="24" t="s">
        <v>187</v>
      </c>
      <c r="E143" s="24"/>
      <c r="F143" s="24"/>
      <c r="G143" s="24"/>
      <c r="H143" s="24"/>
      <c r="I143" s="24"/>
      <c r="J143" s="24"/>
      <c r="K143" s="24"/>
      <c r="L143" s="24"/>
      <c r="M143" s="24"/>
      <c r="N143" s="24"/>
      <c r="O143" s="24"/>
      <c r="P143" s="24"/>
      <c r="Q143" s="24"/>
      <c r="R143" s="24"/>
      <c r="S143" s="24"/>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174" t="s">
        <v>1018</v>
      </c>
      <c r="CJ143" s="58">
        <v>1</v>
      </c>
    </row>
    <row r="144" spans="2:88" s="2" customFormat="1" ht="14.1" customHeight="1" thickBot="1">
      <c r="B144" s="196" t="s">
        <v>1015</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6" t="s">
        <v>1015</v>
      </c>
      <c r="CD144" s="7"/>
      <c r="CJ144" s="141">
        <v>1</v>
      </c>
    </row>
    <row r="145" spans="2:88" s="2" customFormat="1" ht="15.95" customHeight="1">
      <c r="B145" s="197" t="s">
        <v>1016</v>
      </c>
      <c r="C145" s="24"/>
      <c r="D145" s="24" t="s">
        <v>170</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59" t="s">
        <v>169</v>
      </c>
      <c r="AL145" s="259"/>
      <c r="AM145" s="259"/>
      <c r="AN145" s="259"/>
      <c r="AO145" s="259"/>
      <c r="AP145" s="259"/>
      <c r="AQ145" s="259"/>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7" t="s">
        <v>1016</v>
      </c>
      <c r="CD145" s="204"/>
      <c r="CE145" s="204"/>
      <c r="CJ145" s="58">
        <v>1</v>
      </c>
    </row>
    <row r="146" spans="2:88" s="2" customFormat="1" ht="2.1" customHeight="1" thickBot="1">
      <c r="B146" s="208" t="s">
        <v>855</v>
      </c>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03"/>
      <c r="BY146" s="203"/>
      <c r="BZ146" s="203"/>
      <c r="CA146" s="203"/>
      <c r="CB146" s="203"/>
      <c r="CC146" s="1"/>
      <c r="CD146" s="1"/>
      <c r="CJ146" s="58">
        <v>1</v>
      </c>
    </row>
    <row r="147" spans="2:88" s="2" customFormat="1" ht="3.95" customHeight="1">
      <c r="B147" s="320" t="s">
        <v>1079</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20"/>
      <c r="C148" s="24"/>
      <c r="D148" s="24" t="s">
        <v>171</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67"/>
      <c r="AL148" s="267"/>
      <c r="AM148" s="267"/>
      <c r="AN148" s="267"/>
      <c r="AO148" s="267"/>
      <c r="AP148" s="267"/>
      <c r="AQ148" s="267"/>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858</v>
      </c>
      <c r="CJ148" s="58">
        <v>1</v>
      </c>
    </row>
    <row r="149" spans="2:88" s="2" customFormat="1" ht="4.5" customHeight="1">
      <c r="B149" s="32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20"/>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20"/>
      <c r="C151" s="24"/>
      <c r="D151" s="24" t="s">
        <v>172</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67"/>
      <c r="AL151" s="267"/>
      <c r="AM151" s="267"/>
      <c r="AN151" s="267"/>
      <c r="AO151" s="267"/>
      <c r="AP151" s="267"/>
      <c r="AQ151" s="267"/>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1075</v>
      </c>
      <c r="CJ151" s="58">
        <v>1</v>
      </c>
    </row>
    <row r="152" spans="2:88" s="2" customFormat="1" ht="4.5" customHeight="1">
      <c r="B152" s="32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20"/>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20"/>
      <c r="C154" s="24"/>
      <c r="D154" s="24" t="s">
        <v>173</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19"/>
      <c r="AV154" s="319"/>
      <c r="AW154" s="319"/>
      <c r="AX154" s="319"/>
      <c r="AY154" s="319"/>
      <c r="AZ154" s="319"/>
      <c r="BA154" s="319"/>
      <c r="BB154" s="319"/>
      <c r="BC154" s="319"/>
      <c r="BD154" s="319"/>
      <c r="BE154" s="319"/>
      <c r="BF154" s="319"/>
      <c r="BG154" s="319"/>
      <c r="BH154" s="319"/>
      <c r="BI154" s="25"/>
      <c r="BJ154" s="25"/>
      <c r="BK154" s="25"/>
      <c r="BL154" s="25"/>
      <c r="BM154" s="25"/>
      <c r="BN154" s="25"/>
      <c r="BO154" s="25"/>
      <c r="BP154" s="25"/>
      <c r="BQ154" s="25"/>
      <c r="BR154" s="25"/>
      <c r="BS154" s="25"/>
      <c r="BT154" s="25"/>
      <c r="BU154" s="25"/>
      <c r="BV154" s="25"/>
      <c r="BW154" s="25"/>
      <c r="BX154" s="25"/>
      <c r="BY154" s="25"/>
      <c r="BZ154" s="25"/>
      <c r="CA154" s="25"/>
      <c r="CB154" s="25"/>
      <c r="CC154" s="1" t="s">
        <v>1074</v>
      </c>
      <c r="CJ154" s="58">
        <v>1</v>
      </c>
    </row>
    <row r="155" spans="2:88" s="2" customFormat="1" ht="4.5" customHeight="1">
      <c r="B155" s="32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20"/>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20"/>
      <c r="C157" s="24"/>
      <c r="D157" s="24" t="s">
        <v>174</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19"/>
      <c r="AV157" s="319"/>
      <c r="AW157" s="319"/>
      <c r="AX157" s="319"/>
      <c r="AY157" s="319"/>
      <c r="AZ157" s="319"/>
      <c r="BA157" s="319"/>
      <c r="BB157" s="319"/>
      <c r="BC157" s="319"/>
      <c r="BD157" s="319"/>
      <c r="BE157" s="319"/>
      <c r="BF157" s="319"/>
      <c r="BG157" s="319"/>
      <c r="BH157" s="319"/>
      <c r="BI157" s="25"/>
      <c r="BJ157" s="25"/>
      <c r="BK157" s="25"/>
      <c r="BL157" s="25"/>
      <c r="BM157" s="25"/>
      <c r="BN157" s="25"/>
      <c r="BO157" s="25"/>
      <c r="BP157" s="25"/>
      <c r="BQ157" s="25"/>
      <c r="BR157" s="25"/>
      <c r="BS157" s="25"/>
      <c r="BT157" s="25"/>
      <c r="BU157" s="25"/>
      <c r="BV157" s="25"/>
      <c r="BW157" s="25"/>
      <c r="BX157" s="25"/>
      <c r="BY157" s="25"/>
      <c r="BZ157" s="25"/>
      <c r="CA157" s="25"/>
      <c r="CB157" s="25"/>
      <c r="CC157" s="1" t="s">
        <v>1074</v>
      </c>
      <c r="CJ157" s="58">
        <v>1</v>
      </c>
    </row>
    <row r="158" spans="2:88" s="2" customFormat="1" ht="4.5" customHeight="1">
      <c r="B158" s="32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20"/>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20"/>
      <c r="C160" s="24"/>
      <c r="D160" s="24" t="s">
        <v>175</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19"/>
      <c r="AV160" s="319"/>
      <c r="AW160" s="319"/>
      <c r="AX160" s="319"/>
      <c r="AY160" s="319"/>
      <c r="AZ160" s="319"/>
      <c r="BA160" s="319"/>
      <c r="BB160" s="319"/>
      <c r="BC160" s="319"/>
      <c r="BD160" s="319"/>
      <c r="BE160" s="319"/>
      <c r="BF160" s="319"/>
      <c r="BG160" s="319"/>
      <c r="BH160" s="319"/>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2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20"/>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20"/>
      <c r="C163" s="24"/>
      <c r="D163" s="24" t="s">
        <v>176</v>
      </c>
      <c r="E163" s="24"/>
      <c r="F163" s="24"/>
      <c r="G163" s="24"/>
      <c r="H163" s="24"/>
      <c r="I163" s="24"/>
      <c r="J163" s="24"/>
      <c r="K163" s="24" t="s">
        <v>1071</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19"/>
      <c r="AV163" s="319"/>
      <c r="AW163" s="319"/>
      <c r="AX163" s="319"/>
      <c r="AY163" s="319"/>
      <c r="AZ163" s="319"/>
      <c r="BA163" s="319"/>
      <c r="BB163" s="319"/>
      <c r="BC163" s="319"/>
      <c r="BD163" s="319"/>
      <c r="BE163" s="319"/>
      <c r="BF163" s="319"/>
      <c r="BG163" s="319"/>
      <c r="BH163" s="319"/>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1073</v>
      </c>
      <c r="CJ163" s="58">
        <v>1</v>
      </c>
    </row>
    <row r="164" spans="2:88" s="10" customFormat="1" ht="15.95" customHeight="1">
      <c r="B164" s="320"/>
      <c r="C164" s="24"/>
      <c r="D164" s="24"/>
      <c r="E164" s="24"/>
      <c r="F164" s="24"/>
      <c r="G164" s="24"/>
      <c r="H164" s="24"/>
      <c r="I164" s="24"/>
      <c r="J164" s="24"/>
      <c r="K164" s="24" t="s">
        <v>1072</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67" t="s">
        <v>37</v>
      </c>
      <c r="AY164" s="267"/>
      <c r="AZ164" s="55"/>
      <c r="BA164" s="55"/>
      <c r="BB164" s="55" t="s">
        <v>139</v>
      </c>
      <c r="BC164" s="55"/>
      <c r="BD164" s="55"/>
      <c r="BE164" s="55"/>
      <c r="BF164" s="55"/>
      <c r="BG164" s="267" t="s">
        <v>37</v>
      </c>
      <c r="BH164" s="267"/>
      <c r="BI164" s="55"/>
      <c r="BJ164" s="55"/>
      <c r="BK164" s="55" t="s">
        <v>177</v>
      </c>
      <c r="BL164" s="25"/>
      <c r="BM164" s="25"/>
      <c r="BN164" s="25"/>
      <c r="BO164" s="25"/>
      <c r="BP164" s="25"/>
      <c r="BQ164" s="25"/>
      <c r="BR164" s="25"/>
      <c r="BS164" s="25"/>
      <c r="BT164" s="25"/>
      <c r="BU164" s="25"/>
      <c r="BV164" s="25"/>
      <c r="BW164" s="25"/>
      <c r="BX164" s="25"/>
      <c r="BY164" s="25"/>
      <c r="BZ164" s="25"/>
      <c r="CA164" s="25"/>
      <c r="CB164" s="25"/>
      <c r="CC164" s="10" t="s">
        <v>1165</v>
      </c>
      <c r="CJ164" s="58">
        <v>1</v>
      </c>
    </row>
    <row r="165" spans="2:88" s="2" customFormat="1" ht="4.5" customHeight="1">
      <c r="B165" s="32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20"/>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20"/>
      <c r="C167" s="24"/>
      <c r="D167" s="24" t="s">
        <v>178</v>
      </c>
      <c r="E167" s="24"/>
      <c r="F167" s="24"/>
      <c r="G167" s="24"/>
      <c r="H167" s="24"/>
      <c r="I167" s="24"/>
      <c r="J167" s="24"/>
      <c r="K167" s="24"/>
      <c r="L167" s="24"/>
      <c r="M167" s="24"/>
      <c r="N167" s="24"/>
      <c r="O167" s="24"/>
      <c r="P167" s="24"/>
      <c r="Q167" s="24"/>
      <c r="R167" s="24"/>
      <c r="S167" s="24"/>
      <c r="T167" s="24"/>
      <c r="U167" s="24"/>
      <c r="V167" s="24"/>
      <c r="W167" s="24" t="s">
        <v>1078</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179</v>
      </c>
      <c r="BF167" s="24"/>
      <c r="BG167" s="24"/>
      <c r="BH167" s="24"/>
      <c r="BI167" s="24"/>
      <c r="BJ167" s="24"/>
      <c r="BK167" s="24"/>
      <c r="BL167" s="24"/>
      <c r="BM167" s="24"/>
      <c r="BN167" s="24"/>
      <c r="BO167" s="24"/>
      <c r="BP167" s="24"/>
      <c r="BQ167" s="24"/>
      <c r="BR167" s="24"/>
      <c r="BS167" s="24"/>
      <c r="BT167" s="24"/>
      <c r="BU167" s="24"/>
      <c r="BV167" s="24"/>
      <c r="BW167" s="24" t="s">
        <v>60</v>
      </c>
      <c r="BX167" s="24"/>
      <c r="BY167" s="24"/>
      <c r="BZ167" s="24"/>
      <c r="CA167" s="24"/>
      <c r="CB167" s="24"/>
      <c r="CJ167" s="58">
        <v>1</v>
      </c>
    </row>
    <row r="168" spans="2:88" s="10" customFormat="1" ht="15.95" customHeight="1">
      <c r="B168" s="320"/>
      <c r="C168" s="24"/>
      <c r="D168" s="24"/>
      <c r="E168" s="24"/>
      <c r="F168" s="24"/>
      <c r="G168" s="24"/>
      <c r="H168" s="24"/>
      <c r="I168" s="24"/>
      <c r="J168" s="24"/>
      <c r="K168" s="24"/>
      <c r="L168" s="24"/>
      <c r="M168" s="24"/>
      <c r="N168" s="24" t="s">
        <v>180</v>
      </c>
      <c r="O168" s="24"/>
      <c r="P168" s="24"/>
      <c r="Q168" s="24"/>
      <c r="R168" s="24"/>
      <c r="S168" s="24"/>
      <c r="T168" s="24"/>
      <c r="U168" s="24"/>
      <c r="V168" s="24"/>
      <c r="W168" s="24"/>
      <c r="X168" s="24"/>
      <c r="Y168" s="233" t="s">
        <v>1220</v>
      </c>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60" t="s">
        <v>89</v>
      </c>
      <c r="BF168" s="260"/>
      <c r="BG168" s="307"/>
      <c r="BH168" s="307"/>
      <c r="BI168" s="307"/>
      <c r="BJ168" s="307"/>
      <c r="BK168" s="307"/>
      <c r="BL168" s="307"/>
      <c r="BM168" s="307"/>
      <c r="BN168" s="307"/>
      <c r="BO168" s="307"/>
      <c r="BP168" s="307"/>
      <c r="BQ168" s="307"/>
      <c r="BR168" s="307"/>
      <c r="BS168" s="307"/>
      <c r="BT168" s="307"/>
      <c r="BU168" s="307"/>
      <c r="BV168" s="66"/>
      <c r="BW168" s="62" t="s">
        <v>60</v>
      </c>
      <c r="BX168" s="62"/>
      <c r="BY168" s="62"/>
      <c r="BZ168" s="62"/>
      <c r="CA168" s="62"/>
      <c r="CB168" s="24"/>
      <c r="CC168" s="10" t="s">
        <v>1076</v>
      </c>
      <c r="CJ168" s="58">
        <v>1</v>
      </c>
    </row>
    <row r="169" spans="2:88" s="10" customFormat="1" ht="17.100000000000001" customHeight="1">
      <c r="B169" s="320"/>
      <c r="C169" s="24"/>
      <c r="D169" s="24"/>
      <c r="E169" s="24"/>
      <c r="F169" s="24"/>
      <c r="G169" s="24"/>
      <c r="H169" s="24"/>
      <c r="I169" s="24"/>
      <c r="J169" s="24"/>
      <c r="K169" s="24"/>
      <c r="L169" s="24"/>
      <c r="M169" s="24"/>
      <c r="N169" s="24" t="s">
        <v>181</v>
      </c>
      <c r="O169" s="24"/>
      <c r="P169" s="24"/>
      <c r="Q169" s="24"/>
      <c r="R169" s="24"/>
      <c r="S169" s="24"/>
      <c r="T169" s="24"/>
      <c r="U169" s="24"/>
      <c r="V169" s="24"/>
      <c r="W169" s="24"/>
      <c r="X169" s="24"/>
      <c r="Y169" s="233" t="s">
        <v>1220</v>
      </c>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60" t="s">
        <v>89</v>
      </c>
      <c r="BF169" s="260"/>
      <c r="BG169" s="307"/>
      <c r="BH169" s="307"/>
      <c r="BI169" s="307"/>
      <c r="BJ169" s="307"/>
      <c r="BK169" s="307"/>
      <c r="BL169" s="307"/>
      <c r="BM169" s="307"/>
      <c r="BN169" s="307"/>
      <c r="BO169" s="307"/>
      <c r="BP169" s="307"/>
      <c r="BQ169" s="307"/>
      <c r="BR169" s="307"/>
      <c r="BS169" s="307"/>
      <c r="BT169" s="307"/>
      <c r="BU169" s="307"/>
      <c r="BV169" s="66"/>
      <c r="BW169" s="62" t="s">
        <v>60</v>
      </c>
      <c r="BX169" s="62"/>
      <c r="BY169" s="62"/>
      <c r="BZ169" s="62"/>
      <c r="CA169" s="62"/>
      <c r="CB169" s="24"/>
      <c r="CJ169" s="58">
        <v>1</v>
      </c>
    </row>
    <row r="170" spans="2:88" s="10" customFormat="1" ht="17.100000000000001" customHeight="1">
      <c r="B170" s="320"/>
      <c r="C170" s="24"/>
      <c r="D170" s="24"/>
      <c r="E170" s="24"/>
      <c r="F170" s="24"/>
      <c r="G170" s="24"/>
      <c r="H170" s="24"/>
      <c r="I170" s="24"/>
      <c r="J170" s="24"/>
      <c r="K170" s="24"/>
      <c r="L170" s="24"/>
      <c r="M170" s="24"/>
      <c r="N170" s="24" t="s">
        <v>182</v>
      </c>
      <c r="O170" s="24"/>
      <c r="P170" s="24"/>
      <c r="Q170" s="24"/>
      <c r="R170" s="24"/>
      <c r="S170" s="24"/>
      <c r="T170" s="24"/>
      <c r="U170" s="24"/>
      <c r="V170" s="24"/>
      <c r="W170" s="24"/>
      <c r="X170" s="24"/>
      <c r="Y170" s="233" t="s">
        <v>1220</v>
      </c>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60" t="s">
        <v>89</v>
      </c>
      <c r="BF170" s="260"/>
      <c r="BG170" s="307"/>
      <c r="BH170" s="307"/>
      <c r="BI170" s="307"/>
      <c r="BJ170" s="307"/>
      <c r="BK170" s="307"/>
      <c r="BL170" s="307"/>
      <c r="BM170" s="307"/>
      <c r="BN170" s="307"/>
      <c r="BO170" s="307"/>
      <c r="BP170" s="307"/>
      <c r="BQ170" s="307"/>
      <c r="BR170" s="307"/>
      <c r="BS170" s="307"/>
      <c r="BT170" s="307"/>
      <c r="BU170" s="307"/>
      <c r="BV170" s="66"/>
      <c r="BW170" s="62" t="s">
        <v>60</v>
      </c>
      <c r="BX170" s="62"/>
      <c r="BY170" s="62"/>
      <c r="BZ170" s="62"/>
      <c r="CA170" s="62"/>
      <c r="CB170" s="24"/>
      <c r="CD170" s="1"/>
      <c r="CJ170" s="58">
        <v>1</v>
      </c>
    </row>
    <row r="171" spans="2:88" s="10" customFormat="1" ht="17.100000000000001" customHeight="1">
      <c r="B171" s="320"/>
      <c r="C171" s="24"/>
      <c r="D171" s="24"/>
      <c r="E171" s="24"/>
      <c r="F171" s="24"/>
      <c r="G171" s="24"/>
      <c r="H171" s="24"/>
      <c r="I171" s="24"/>
      <c r="J171" s="24"/>
      <c r="K171" s="24"/>
      <c r="L171" s="24"/>
      <c r="M171" s="24"/>
      <c r="N171" s="24" t="s">
        <v>183</v>
      </c>
      <c r="O171" s="24"/>
      <c r="P171" s="24"/>
      <c r="Q171" s="24"/>
      <c r="R171" s="24"/>
      <c r="S171" s="24"/>
      <c r="T171" s="24"/>
      <c r="U171" s="24"/>
      <c r="V171" s="24"/>
      <c r="W171" s="24"/>
      <c r="X171" s="24"/>
      <c r="Y171" s="233" t="s">
        <v>1220</v>
      </c>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60" t="s">
        <v>89</v>
      </c>
      <c r="BF171" s="260"/>
      <c r="BG171" s="307"/>
      <c r="BH171" s="307"/>
      <c r="BI171" s="307"/>
      <c r="BJ171" s="307"/>
      <c r="BK171" s="307"/>
      <c r="BL171" s="307"/>
      <c r="BM171" s="307"/>
      <c r="BN171" s="307"/>
      <c r="BO171" s="307"/>
      <c r="BP171" s="307"/>
      <c r="BQ171" s="307"/>
      <c r="BR171" s="307"/>
      <c r="BS171" s="307"/>
      <c r="BT171" s="307"/>
      <c r="BU171" s="307"/>
      <c r="BV171" s="66"/>
      <c r="BW171" s="62" t="s">
        <v>60</v>
      </c>
      <c r="BX171" s="62"/>
      <c r="BY171" s="62"/>
      <c r="BZ171" s="62"/>
      <c r="CA171" s="62"/>
      <c r="CB171" s="24"/>
      <c r="CD171" s="1"/>
      <c r="CJ171" s="58">
        <v>1</v>
      </c>
    </row>
    <row r="172" spans="2:88" s="10" customFormat="1" ht="17.100000000000001" customHeight="1">
      <c r="B172" s="320"/>
      <c r="C172" s="24"/>
      <c r="D172" s="24"/>
      <c r="E172" s="24"/>
      <c r="F172" s="24"/>
      <c r="G172" s="24"/>
      <c r="H172" s="24"/>
      <c r="I172" s="24"/>
      <c r="J172" s="24"/>
      <c r="K172" s="24"/>
      <c r="L172" s="24"/>
      <c r="M172" s="24"/>
      <c r="N172" s="24" t="s">
        <v>184</v>
      </c>
      <c r="O172" s="24"/>
      <c r="P172" s="24"/>
      <c r="Q172" s="24"/>
      <c r="R172" s="24"/>
      <c r="S172" s="24"/>
      <c r="T172" s="24"/>
      <c r="U172" s="24"/>
      <c r="V172" s="24"/>
      <c r="W172" s="24"/>
      <c r="X172" s="24"/>
      <c r="Y172" s="233" t="s">
        <v>1220</v>
      </c>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60" t="s">
        <v>89</v>
      </c>
      <c r="BF172" s="260"/>
      <c r="BG172" s="307"/>
      <c r="BH172" s="307"/>
      <c r="BI172" s="307"/>
      <c r="BJ172" s="307"/>
      <c r="BK172" s="307"/>
      <c r="BL172" s="307"/>
      <c r="BM172" s="307"/>
      <c r="BN172" s="307"/>
      <c r="BO172" s="307"/>
      <c r="BP172" s="307"/>
      <c r="BQ172" s="307"/>
      <c r="BR172" s="307"/>
      <c r="BS172" s="307"/>
      <c r="BT172" s="307"/>
      <c r="BU172" s="307"/>
      <c r="BV172" s="66"/>
      <c r="BW172" s="62" t="s">
        <v>60</v>
      </c>
      <c r="BX172" s="62"/>
      <c r="BY172" s="62"/>
      <c r="BZ172" s="62"/>
      <c r="CA172" s="62"/>
      <c r="CB172" s="24"/>
      <c r="CC172" s="202" t="s">
        <v>1077</v>
      </c>
      <c r="CD172" s="7"/>
      <c r="CJ172" s="58">
        <v>1</v>
      </c>
    </row>
    <row r="173" spans="2:88" s="10" customFormat="1" ht="17.100000000000001" customHeight="1">
      <c r="B173" s="320"/>
      <c r="C173" s="24"/>
      <c r="D173" s="24"/>
      <c r="E173" s="24"/>
      <c r="F173" s="24"/>
      <c r="G173" s="24"/>
      <c r="H173" s="24"/>
      <c r="I173" s="24"/>
      <c r="J173" s="24"/>
      <c r="K173" s="24"/>
      <c r="L173" s="24"/>
      <c r="M173" s="24"/>
      <c r="N173" s="24" t="s">
        <v>185</v>
      </c>
      <c r="O173" s="24"/>
      <c r="P173" s="24"/>
      <c r="Q173" s="24"/>
      <c r="R173" s="24"/>
      <c r="S173" s="24"/>
      <c r="T173" s="24"/>
      <c r="U173" s="24"/>
      <c r="V173" s="24"/>
      <c r="W173" s="24"/>
      <c r="X173" s="24"/>
      <c r="Y173" s="233" t="s">
        <v>1220</v>
      </c>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60" t="s">
        <v>89</v>
      </c>
      <c r="BF173" s="260"/>
      <c r="BG173" s="307"/>
      <c r="BH173" s="307"/>
      <c r="BI173" s="307"/>
      <c r="BJ173" s="307"/>
      <c r="BK173" s="307"/>
      <c r="BL173" s="307"/>
      <c r="BM173" s="307"/>
      <c r="BN173" s="307"/>
      <c r="BO173" s="307"/>
      <c r="BP173" s="307"/>
      <c r="BQ173" s="307"/>
      <c r="BR173" s="307"/>
      <c r="BS173" s="307"/>
      <c r="BT173" s="307"/>
      <c r="BU173" s="307"/>
      <c r="BV173" s="66"/>
      <c r="BW173" s="62" t="s">
        <v>60</v>
      </c>
      <c r="BX173" s="62"/>
      <c r="BY173" s="62"/>
      <c r="BZ173" s="62"/>
      <c r="CA173" s="62"/>
      <c r="CB173" s="24"/>
      <c r="CC173" s="317">
        <f>SUM(BG168:BU173)</f>
        <v>0</v>
      </c>
      <c r="CD173" s="318"/>
      <c r="CJ173" s="58">
        <v>1</v>
      </c>
    </row>
    <row r="174" spans="2:88" s="2" customFormat="1" ht="4.5" customHeight="1">
      <c r="B174" s="32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20"/>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20"/>
      <c r="C176" s="24"/>
      <c r="D176" s="24" t="s">
        <v>186</v>
      </c>
      <c r="E176" s="24"/>
      <c r="F176" s="24"/>
      <c r="G176" s="24"/>
      <c r="H176" s="24"/>
      <c r="I176" s="24"/>
      <c r="J176" s="24"/>
      <c r="K176" s="24"/>
      <c r="L176" s="24"/>
      <c r="M176" s="24"/>
      <c r="N176" s="24"/>
      <c r="O176" s="24"/>
      <c r="P176" s="24"/>
      <c r="Q176" s="24"/>
      <c r="R176" s="24"/>
      <c r="S176" s="24"/>
      <c r="T176" s="24"/>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J176" s="58">
        <v>1</v>
      </c>
    </row>
    <row r="177" spans="2:88" s="2" customFormat="1" ht="4.5" customHeight="1">
      <c r="B177" s="32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20"/>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20"/>
      <c r="C179" s="24"/>
      <c r="D179" s="24" t="s">
        <v>187</v>
      </c>
      <c r="E179" s="24"/>
      <c r="F179" s="24"/>
      <c r="G179" s="24"/>
      <c r="H179" s="24"/>
      <c r="I179" s="24"/>
      <c r="J179" s="24"/>
      <c r="K179" s="24"/>
      <c r="L179" s="24"/>
      <c r="M179" s="24"/>
      <c r="N179" s="24"/>
      <c r="O179" s="24"/>
      <c r="P179" s="24"/>
      <c r="Q179" s="24"/>
      <c r="R179" s="24"/>
      <c r="S179" s="24"/>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J179" s="58">
        <v>1</v>
      </c>
    </row>
    <row r="180" spans="2:88" s="2" customFormat="1" ht="14.1" customHeight="1">
      <c r="B180" s="32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20"/>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20"/>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03"/>
      <c r="BX182" s="203"/>
      <c r="BY182" s="203"/>
      <c r="BZ182" s="203"/>
      <c r="CA182" s="203"/>
      <c r="CB182" s="203"/>
      <c r="CC182" s="1"/>
      <c r="CD182" s="1"/>
      <c r="CJ182" s="58">
        <v>1</v>
      </c>
    </row>
    <row r="183" spans="2:88" s="2" customFormat="1" ht="4.5" customHeight="1">
      <c r="B183" s="320"/>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20"/>
      <c r="C184" s="24"/>
      <c r="D184" s="24" t="s">
        <v>171</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67"/>
      <c r="AL184" s="267"/>
      <c r="AM184" s="267"/>
      <c r="AN184" s="267"/>
      <c r="AO184" s="267"/>
      <c r="AP184" s="267"/>
      <c r="AQ184" s="267"/>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858</v>
      </c>
      <c r="CD184" s="1"/>
      <c r="CE184" s="1"/>
      <c r="CJ184" s="58">
        <v>1</v>
      </c>
    </row>
    <row r="185" spans="2:88" s="2" customFormat="1" ht="4.5" customHeight="1">
      <c r="B185" s="32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20"/>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20"/>
      <c r="C187" s="24"/>
      <c r="D187" s="24" t="s">
        <v>172</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67"/>
      <c r="AL187" s="267"/>
      <c r="AM187" s="267"/>
      <c r="AN187" s="267"/>
      <c r="AO187" s="267"/>
      <c r="AP187" s="267"/>
      <c r="AQ187" s="267"/>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1075</v>
      </c>
      <c r="CD187" s="1"/>
      <c r="CE187" s="1"/>
      <c r="CJ187" s="58">
        <v>1</v>
      </c>
    </row>
    <row r="188" spans="2:88" s="2" customFormat="1" ht="4.5" customHeight="1">
      <c r="B188" s="32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20"/>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20"/>
      <c r="C190" s="24"/>
      <c r="D190" s="24" t="s">
        <v>173</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19"/>
      <c r="AV190" s="319"/>
      <c r="AW190" s="319"/>
      <c r="AX190" s="319"/>
      <c r="AY190" s="319"/>
      <c r="AZ190" s="319"/>
      <c r="BA190" s="319"/>
      <c r="BB190" s="319"/>
      <c r="BC190" s="319"/>
      <c r="BD190" s="319"/>
      <c r="BE190" s="319"/>
      <c r="BF190" s="319"/>
      <c r="BG190" s="319"/>
      <c r="BH190" s="319"/>
      <c r="BI190" s="25"/>
      <c r="BJ190" s="25"/>
      <c r="BK190" s="25"/>
      <c r="BL190" s="25"/>
      <c r="BM190" s="25"/>
      <c r="BN190" s="25"/>
      <c r="BO190" s="25"/>
      <c r="BP190" s="25"/>
      <c r="BQ190" s="25"/>
      <c r="BR190" s="25"/>
      <c r="BS190" s="25"/>
      <c r="BT190" s="25"/>
      <c r="BU190" s="25"/>
      <c r="BV190" s="25"/>
      <c r="BW190" s="25"/>
      <c r="BX190" s="25"/>
      <c r="BY190" s="25"/>
      <c r="BZ190" s="25"/>
      <c r="CA190" s="25"/>
      <c r="CB190" s="25"/>
      <c r="CC190" s="1" t="s">
        <v>1074</v>
      </c>
      <c r="CD190" s="1"/>
      <c r="CE190" s="1"/>
      <c r="CJ190" s="58">
        <v>1</v>
      </c>
    </row>
    <row r="191" spans="2:88" s="2" customFormat="1" ht="4.5" customHeight="1">
      <c r="B191" s="32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20"/>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20"/>
      <c r="C193" s="24"/>
      <c r="D193" s="24" t="s">
        <v>174</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19"/>
      <c r="AV193" s="319"/>
      <c r="AW193" s="319"/>
      <c r="AX193" s="319"/>
      <c r="AY193" s="319"/>
      <c r="AZ193" s="319"/>
      <c r="BA193" s="319"/>
      <c r="BB193" s="319"/>
      <c r="BC193" s="319"/>
      <c r="BD193" s="319"/>
      <c r="BE193" s="319"/>
      <c r="BF193" s="319"/>
      <c r="BG193" s="319"/>
      <c r="BH193" s="319"/>
      <c r="BI193" s="25"/>
      <c r="BJ193" s="25"/>
      <c r="BK193" s="25"/>
      <c r="BL193" s="25"/>
      <c r="BM193" s="25"/>
      <c r="BN193" s="25"/>
      <c r="BO193" s="25"/>
      <c r="BP193" s="25"/>
      <c r="BQ193" s="25"/>
      <c r="BR193" s="25"/>
      <c r="BS193" s="25"/>
      <c r="BT193" s="25"/>
      <c r="BU193" s="25"/>
      <c r="BV193" s="25"/>
      <c r="BW193" s="25"/>
      <c r="BX193" s="25"/>
      <c r="BY193" s="25"/>
      <c r="BZ193" s="25"/>
      <c r="CA193" s="25"/>
      <c r="CB193" s="25"/>
      <c r="CC193" s="1" t="s">
        <v>1074</v>
      </c>
      <c r="CD193" s="1"/>
      <c r="CE193" s="1"/>
      <c r="CJ193" s="58">
        <v>1</v>
      </c>
    </row>
    <row r="194" spans="2:88" s="2" customFormat="1" ht="4.5" customHeight="1">
      <c r="B194" s="32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20"/>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20"/>
      <c r="C196" s="24"/>
      <c r="D196" s="24" t="s">
        <v>175</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19"/>
      <c r="AV196" s="319"/>
      <c r="AW196" s="319"/>
      <c r="AX196" s="319"/>
      <c r="AY196" s="319"/>
      <c r="AZ196" s="319"/>
      <c r="BA196" s="319"/>
      <c r="BB196" s="319"/>
      <c r="BC196" s="319"/>
      <c r="BD196" s="319"/>
      <c r="BE196" s="319"/>
      <c r="BF196" s="319"/>
      <c r="BG196" s="319"/>
      <c r="BH196" s="319"/>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2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20"/>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20"/>
      <c r="C199" s="24"/>
      <c r="D199" s="24" t="s">
        <v>176</v>
      </c>
      <c r="E199" s="24"/>
      <c r="F199" s="24"/>
      <c r="G199" s="24"/>
      <c r="H199" s="24"/>
      <c r="I199" s="24"/>
      <c r="J199" s="24"/>
      <c r="K199" s="24" t="s">
        <v>1071</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19"/>
      <c r="AV199" s="319"/>
      <c r="AW199" s="319"/>
      <c r="AX199" s="319"/>
      <c r="AY199" s="319"/>
      <c r="AZ199" s="319"/>
      <c r="BA199" s="319"/>
      <c r="BB199" s="319"/>
      <c r="BC199" s="319"/>
      <c r="BD199" s="319"/>
      <c r="BE199" s="319"/>
      <c r="BF199" s="319"/>
      <c r="BG199" s="319"/>
      <c r="BH199" s="319"/>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1073</v>
      </c>
      <c r="CJ199" s="58">
        <v>1</v>
      </c>
    </row>
    <row r="200" spans="2:88" s="10" customFormat="1" ht="15.95" customHeight="1">
      <c r="B200" s="320"/>
      <c r="C200" s="24"/>
      <c r="D200" s="24"/>
      <c r="E200" s="24"/>
      <c r="F200" s="24"/>
      <c r="G200" s="24"/>
      <c r="H200" s="24"/>
      <c r="I200" s="24"/>
      <c r="J200" s="24"/>
      <c r="K200" s="24" t="s">
        <v>1072</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67" t="s">
        <v>37</v>
      </c>
      <c r="AY200" s="267"/>
      <c r="AZ200" s="55"/>
      <c r="BA200" s="55"/>
      <c r="BB200" s="55" t="s">
        <v>139</v>
      </c>
      <c r="BC200" s="55"/>
      <c r="BD200" s="55"/>
      <c r="BE200" s="55"/>
      <c r="BF200" s="55"/>
      <c r="BG200" s="267" t="s">
        <v>37</v>
      </c>
      <c r="BH200" s="267"/>
      <c r="BI200" s="55"/>
      <c r="BJ200" s="55"/>
      <c r="BK200" s="55" t="s">
        <v>177</v>
      </c>
      <c r="BL200" s="25"/>
      <c r="BM200" s="25"/>
      <c r="BN200" s="25"/>
      <c r="BO200" s="25"/>
      <c r="BP200" s="25"/>
      <c r="BQ200" s="25"/>
      <c r="BR200" s="25"/>
      <c r="BS200" s="25"/>
      <c r="BT200" s="25"/>
      <c r="BU200" s="25"/>
      <c r="BV200" s="25"/>
      <c r="BW200" s="25"/>
      <c r="BX200" s="25"/>
      <c r="BY200" s="25"/>
      <c r="BZ200" s="25"/>
      <c r="CA200" s="25"/>
      <c r="CB200" s="25"/>
      <c r="CC200" s="10" t="s">
        <v>1165</v>
      </c>
      <c r="CJ200" s="58">
        <v>1</v>
      </c>
    </row>
    <row r="201" spans="2:88" s="2" customFormat="1" ht="4.5" customHeight="1">
      <c r="B201" s="32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20"/>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20"/>
      <c r="C203" s="24"/>
      <c r="D203" s="24" t="s">
        <v>178</v>
      </c>
      <c r="E203" s="24"/>
      <c r="F203" s="24"/>
      <c r="G203" s="24"/>
      <c r="H203" s="24"/>
      <c r="I203" s="24"/>
      <c r="J203" s="24"/>
      <c r="K203" s="24"/>
      <c r="L203" s="24"/>
      <c r="M203" s="24"/>
      <c r="N203" s="24"/>
      <c r="O203" s="24"/>
      <c r="P203" s="24"/>
      <c r="Q203" s="24"/>
      <c r="R203" s="24"/>
      <c r="S203" s="24"/>
      <c r="T203" s="24"/>
      <c r="U203" s="24"/>
      <c r="V203" s="24"/>
      <c r="W203" s="24" t="s">
        <v>1078</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179</v>
      </c>
      <c r="BF203" s="24"/>
      <c r="BG203" s="24"/>
      <c r="BH203" s="24"/>
      <c r="BI203" s="24"/>
      <c r="BJ203" s="24"/>
      <c r="BK203" s="24"/>
      <c r="BL203" s="24"/>
      <c r="BM203" s="24"/>
      <c r="BN203" s="24"/>
      <c r="BO203" s="24"/>
      <c r="BP203" s="24"/>
      <c r="BQ203" s="24"/>
      <c r="BR203" s="24"/>
      <c r="BS203" s="24"/>
      <c r="BT203" s="24"/>
      <c r="BU203" s="24"/>
      <c r="BV203" s="24"/>
      <c r="BW203" s="24" t="s">
        <v>60</v>
      </c>
      <c r="BX203" s="24"/>
      <c r="BY203" s="24"/>
      <c r="BZ203" s="24"/>
      <c r="CA203" s="24"/>
      <c r="CB203" s="24"/>
      <c r="CJ203" s="58">
        <v>1</v>
      </c>
    </row>
    <row r="204" spans="2:88" s="10" customFormat="1" ht="15.95" customHeight="1">
      <c r="B204" s="320"/>
      <c r="C204" s="24"/>
      <c r="D204" s="24"/>
      <c r="E204" s="24"/>
      <c r="F204" s="24"/>
      <c r="G204" s="24"/>
      <c r="H204" s="24"/>
      <c r="I204" s="24"/>
      <c r="J204" s="24"/>
      <c r="K204" s="24"/>
      <c r="L204" s="24"/>
      <c r="M204" s="24"/>
      <c r="N204" s="24" t="s">
        <v>180</v>
      </c>
      <c r="O204" s="24"/>
      <c r="P204" s="24"/>
      <c r="Q204" s="24"/>
      <c r="R204" s="24"/>
      <c r="S204" s="24"/>
      <c r="T204" s="24"/>
      <c r="U204" s="24"/>
      <c r="V204" s="24"/>
      <c r="W204" s="24"/>
      <c r="X204" s="24"/>
      <c r="Y204" s="233" t="s">
        <v>1220</v>
      </c>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60" t="s">
        <v>89</v>
      </c>
      <c r="BF204" s="260"/>
      <c r="BG204" s="307"/>
      <c r="BH204" s="307"/>
      <c r="BI204" s="307"/>
      <c r="BJ204" s="307"/>
      <c r="BK204" s="307"/>
      <c r="BL204" s="307"/>
      <c r="BM204" s="307"/>
      <c r="BN204" s="307"/>
      <c r="BO204" s="307"/>
      <c r="BP204" s="307"/>
      <c r="BQ204" s="307"/>
      <c r="BR204" s="307"/>
      <c r="BS204" s="307"/>
      <c r="BT204" s="307"/>
      <c r="BU204" s="307"/>
      <c r="BV204" s="66"/>
      <c r="BW204" s="62" t="s">
        <v>60</v>
      </c>
      <c r="BX204" s="62"/>
      <c r="BY204" s="62"/>
      <c r="BZ204" s="62"/>
      <c r="CA204" s="62"/>
      <c r="CB204" s="24"/>
      <c r="CC204" s="10" t="s">
        <v>1076</v>
      </c>
      <c r="CJ204" s="58">
        <v>1</v>
      </c>
    </row>
    <row r="205" spans="2:88" s="10" customFormat="1" ht="17.100000000000001" customHeight="1">
      <c r="B205" s="320"/>
      <c r="C205" s="24"/>
      <c r="D205" s="24"/>
      <c r="E205" s="24"/>
      <c r="F205" s="24"/>
      <c r="G205" s="24"/>
      <c r="H205" s="24"/>
      <c r="I205" s="24"/>
      <c r="J205" s="24"/>
      <c r="K205" s="24"/>
      <c r="L205" s="24"/>
      <c r="M205" s="24"/>
      <c r="N205" s="24" t="s">
        <v>181</v>
      </c>
      <c r="O205" s="24"/>
      <c r="P205" s="24"/>
      <c r="Q205" s="24"/>
      <c r="R205" s="24"/>
      <c r="S205" s="24"/>
      <c r="T205" s="24"/>
      <c r="U205" s="24"/>
      <c r="V205" s="24"/>
      <c r="W205" s="24"/>
      <c r="X205" s="24"/>
      <c r="Y205" s="233" t="s">
        <v>1220</v>
      </c>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60" t="s">
        <v>89</v>
      </c>
      <c r="BF205" s="260"/>
      <c r="BG205" s="307"/>
      <c r="BH205" s="307"/>
      <c r="BI205" s="307"/>
      <c r="BJ205" s="307"/>
      <c r="BK205" s="307"/>
      <c r="BL205" s="307"/>
      <c r="BM205" s="307"/>
      <c r="BN205" s="307"/>
      <c r="BO205" s="307"/>
      <c r="BP205" s="307"/>
      <c r="BQ205" s="307"/>
      <c r="BR205" s="307"/>
      <c r="BS205" s="307"/>
      <c r="BT205" s="307"/>
      <c r="BU205" s="307"/>
      <c r="BV205" s="66"/>
      <c r="BW205" s="62" t="s">
        <v>60</v>
      </c>
      <c r="BX205" s="62"/>
      <c r="BY205" s="62"/>
      <c r="BZ205" s="62"/>
      <c r="CA205" s="62"/>
      <c r="CB205" s="24"/>
      <c r="CJ205" s="58">
        <v>1</v>
      </c>
    </row>
    <row r="206" spans="2:88" s="10" customFormat="1" ht="17.100000000000001" customHeight="1">
      <c r="B206" s="320"/>
      <c r="C206" s="24"/>
      <c r="D206" s="24"/>
      <c r="E206" s="24"/>
      <c r="F206" s="24"/>
      <c r="G206" s="24"/>
      <c r="H206" s="24"/>
      <c r="I206" s="24"/>
      <c r="J206" s="24"/>
      <c r="K206" s="24"/>
      <c r="L206" s="24"/>
      <c r="M206" s="24"/>
      <c r="N206" s="24" t="s">
        <v>182</v>
      </c>
      <c r="O206" s="24"/>
      <c r="P206" s="24"/>
      <c r="Q206" s="24"/>
      <c r="R206" s="24"/>
      <c r="S206" s="24"/>
      <c r="T206" s="24"/>
      <c r="U206" s="24"/>
      <c r="V206" s="24"/>
      <c r="W206" s="24"/>
      <c r="X206" s="24"/>
      <c r="Y206" s="233" t="s">
        <v>1220</v>
      </c>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60" t="s">
        <v>89</v>
      </c>
      <c r="BF206" s="260"/>
      <c r="BG206" s="307"/>
      <c r="BH206" s="307"/>
      <c r="BI206" s="307"/>
      <c r="BJ206" s="307"/>
      <c r="BK206" s="307"/>
      <c r="BL206" s="307"/>
      <c r="BM206" s="307"/>
      <c r="BN206" s="307"/>
      <c r="BO206" s="307"/>
      <c r="BP206" s="307"/>
      <c r="BQ206" s="307"/>
      <c r="BR206" s="307"/>
      <c r="BS206" s="307"/>
      <c r="BT206" s="307"/>
      <c r="BU206" s="307"/>
      <c r="BV206" s="66"/>
      <c r="BW206" s="62" t="s">
        <v>60</v>
      </c>
      <c r="BX206" s="62"/>
      <c r="BY206" s="62"/>
      <c r="BZ206" s="62"/>
      <c r="CA206" s="62"/>
      <c r="CB206" s="24"/>
      <c r="CD206" s="1"/>
      <c r="CJ206" s="58">
        <v>1</v>
      </c>
    </row>
    <row r="207" spans="2:88" s="10" customFormat="1" ht="17.100000000000001" customHeight="1">
      <c r="B207" s="320"/>
      <c r="C207" s="24"/>
      <c r="D207" s="24"/>
      <c r="E207" s="24"/>
      <c r="F207" s="24"/>
      <c r="G207" s="24"/>
      <c r="H207" s="24"/>
      <c r="I207" s="24"/>
      <c r="J207" s="24"/>
      <c r="K207" s="24"/>
      <c r="L207" s="24"/>
      <c r="M207" s="24"/>
      <c r="N207" s="24" t="s">
        <v>183</v>
      </c>
      <c r="O207" s="24"/>
      <c r="P207" s="24"/>
      <c r="Q207" s="24"/>
      <c r="R207" s="24"/>
      <c r="S207" s="24"/>
      <c r="T207" s="24"/>
      <c r="U207" s="24"/>
      <c r="V207" s="24"/>
      <c r="W207" s="24"/>
      <c r="X207" s="24"/>
      <c r="Y207" s="233" t="s">
        <v>1220</v>
      </c>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60" t="s">
        <v>89</v>
      </c>
      <c r="BF207" s="260"/>
      <c r="BG207" s="307"/>
      <c r="BH207" s="307"/>
      <c r="BI207" s="307"/>
      <c r="BJ207" s="307"/>
      <c r="BK207" s="307"/>
      <c r="BL207" s="307"/>
      <c r="BM207" s="307"/>
      <c r="BN207" s="307"/>
      <c r="BO207" s="307"/>
      <c r="BP207" s="307"/>
      <c r="BQ207" s="307"/>
      <c r="BR207" s="307"/>
      <c r="BS207" s="307"/>
      <c r="BT207" s="307"/>
      <c r="BU207" s="307"/>
      <c r="BV207" s="66"/>
      <c r="BW207" s="62" t="s">
        <v>60</v>
      </c>
      <c r="BX207" s="62"/>
      <c r="BY207" s="62"/>
      <c r="BZ207" s="62"/>
      <c r="CA207" s="62"/>
      <c r="CB207" s="24"/>
      <c r="CD207" s="1"/>
      <c r="CJ207" s="58">
        <v>1</v>
      </c>
    </row>
    <row r="208" spans="2:88" s="1" customFormat="1" ht="17.100000000000001" customHeight="1">
      <c r="B208" s="320"/>
      <c r="C208" s="24"/>
      <c r="D208" s="24"/>
      <c r="E208" s="24"/>
      <c r="F208" s="24"/>
      <c r="G208" s="24"/>
      <c r="H208" s="24"/>
      <c r="I208" s="24"/>
      <c r="J208" s="24"/>
      <c r="K208" s="24"/>
      <c r="L208" s="24"/>
      <c r="M208" s="24"/>
      <c r="N208" s="24" t="s">
        <v>184</v>
      </c>
      <c r="O208" s="24"/>
      <c r="P208" s="24"/>
      <c r="Q208" s="24"/>
      <c r="R208" s="24"/>
      <c r="S208" s="24"/>
      <c r="T208" s="24"/>
      <c r="U208" s="24"/>
      <c r="V208" s="24"/>
      <c r="W208" s="24"/>
      <c r="X208" s="24"/>
      <c r="Y208" s="233" t="s">
        <v>1220</v>
      </c>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60" t="s">
        <v>89</v>
      </c>
      <c r="BF208" s="260"/>
      <c r="BG208" s="307"/>
      <c r="BH208" s="307"/>
      <c r="BI208" s="307"/>
      <c r="BJ208" s="307"/>
      <c r="BK208" s="307"/>
      <c r="BL208" s="307"/>
      <c r="BM208" s="307"/>
      <c r="BN208" s="307"/>
      <c r="BO208" s="307"/>
      <c r="BP208" s="307"/>
      <c r="BQ208" s="307"/>
      <c r="BR208" s="307"/>
      <c r="BS208" s="307"/>
      <c r="BT208" s="307"/>
      <c r="BU208" s="307"/>
      <c r="BV208" s="66"/>
      <c r="BW208" s="62" t="s">
        <v>60</v>
      </c>
      <c r="BX208" s="62"/>
      <c r="BY208" s="62"/>
      <c r="BZ208" s="62"/>
      <c r="CA208" s="62"/>
      <c r="CB208" s="24"/>
      <c r="CC208" s="202" t="s">
        <v>1077</v>
      </c>
      <c r="CD208" s="7"/>
      <c r="CE208" s="10"/>
      <c r="CJ208" s="58">
        <v>1</v>
      </c>
    </row>
    <row r="209" spans="2:88" s="1" customFormat="1" ht="17.100000000000001" customHeight="1">
      <c r="B209" s="320"/>
      <c r="C209" s="24"/>
      <c r="D209" s="24"/>
      <c r="E209" s="24"/>
      <c r="F209" s="24"/>
      <c r="G209" s="24"/>
      <c r="H209" s="24"/>
      <c r="I209" s="24"/>
      <c r="J209" s="24"/>
      <c r="K209" s="24"/>
      <c r="L209" s="24"/>
      <c r="M209" s="24"/>
      <c r="N209" s="24" t="s">
        <v>185</v>
      </c>
      <c r="O209" s="24"/>
      <c r="P209" s="24"/>
      <c r="Q209" s="24"/>
      <c r="R209" s="24"/>
      <c r="S209" s="24"/>
      <c r="T209" s="24"/>
      <c r="U209" s="24"/>
      <c r="V209" s="24"/>
      <c r="W209" s="24"/>
      <c r="X209" s="24"/>
      <c r="Y209" s="233" t="s">
        <v>1220</v>
      </c>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60" t="s">
        <v>89</v>
      </c>
      <c r="BF209" s="260"/>
      <c r="BG209" s="307"/>
      <c r="BH209" s="307"/>
      <c r="BI209" s="307"/>
      <c r="BJ209" s="307"/>
      <c r="BK209" s="307"/>
      <c r="BL209" s="307"/>
      <c r="BM209" s="307"/>
      <c r="BN209" s="307"/>
      <c r="BO209" s="307"/>
      <c r="BP209" s="307"/>
      <c r="BQ209" s="307"/>
      <c r="BR209" s="307"/>
      <c r="BS209" s="307"/>
      <c r="BT209" s="307"/>
      <c r="BU209" s="307"/>
      <c r="BV209" s="66"/>
      <c r="BW209" s="62" t="s">
        <v>60</v>
      </c>
      <c r="BX209" s="62"/>
      <c r="BY209" s="62"/>
      <c r="BZ209" s="62"/>
      <c r="CA209" s="62"/>
      <c r="CB209" s="24"/>
      <c r="CC209" s="317">
        <f>SUM(BG204:BU209)</f>
        <v>0</v>
      </c>
      <c r="CD209" s="318"/>
      <c r="CE209" s="10"/>
      <c r="CJ209" s="58">
        <v>1</v>
      </c>
    </row>
    <row r="210" spans="2:88" s="2" customFormat="1" ht="4.5" customHeight="1">
      <c r="B210" s="32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20"/>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20"/>
      <c r="C212" s="24"/>
      <c r="D212" s="24" t="s">
        <v>186</v>
      </c>
      <c r="E212" s="24"/>
      <c r="F212" s="24"/>
      <c r="G212" s="24"/>
      <c r="H212" s="24"/>
      <c r="I212" s="24"/>
      <c r="J212" s="24"/>
      <c r="K212" s="24"/>
      <c r="L212" s="24"/>
      <c r="M212" s="24"/>
      <c r="N212" s="24"/>
      <c r="O212" s="24"/>
      <c r="P212" s="24"/>
      <c r="Q212" s="24"/>
      <c r="R212" s="24"/>
      <c r="S212" s="24"/>
      <c r="T212" s="24"/>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J212" s="58">
        <v>1</v>
      </c>
    </row>
    <row r="213" spans="2:88" s="2" customFormat="1" ht="4.5" customHeight="1">
      <c r="B213" s="32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20"/>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5" t="s">
        <v>1018</v>
      </c>
      <c r="C215" s="24"/>
      <c r="D215" s="24" t="s">
        <v>187</v>
      </c>
      <c r="E215" s="24"/>
      <c r="F215" s="24"/>
      <c r="G215" s="24"/>
      <c r="H215" s="24"/>
      <c r="I215" s="24"/>
      <c r="J215" s="24"/>
      <c r="K215" s="24"/>
      <c r="L215" s="24"/>
      <c r="M215" s="24"/>
      <c r="N215" s="24"/>
      <c r="O215" s="24"/>
      <c r="P215" s="24"/>
      <c r="Q215" s="24"/>
      <c r="R215" s="24"/>
      <c r="S215" s="24"/>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174" t="s">
        <v>1018</v>
      </c>
      <c r="CJ215" s="58">
        <v>1</v>
      </c>
    </row>
    <row r="216" spans="2:88" s="2" customFormat="1" ht="14.1" customHeight="1" thickBot="1">
      <c r="B216" s="196" t="s">
        <v>1015</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6" t="s">
        <v>1015</v>
      </c>
      <c r="CD216" s="7"/>
      <c r="CJ216" s="141">
        <v>1</v>
      </c>
    </row>
    <row r="217" spans="2:88" s="2" customFormat="1" ht="15.95" customHeight="1">
      <c r="B217" s="197" t="s">
        <v>1016</v>
      </c>
      <c r="C217" s="24"/>
      <c r="D217" s="24" t="s">
        <v>170</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59" t="s">
        <v>169</v>
      </c>
      <c r="AL217" s="259"/>
      <c r="AM217" s="259"/>
      <c r="AN217" s="259"/>
      <c r="AO217" s="259"/>
      <c r="AP217" s="259"/>
      <c r="AQ217" s="259"/>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7" t="s">
        <v>1016</v>
      </c>
      <c r="CD217" s="204"/>
      <c r="CE217" s="204"/>
      <c r="CJ217" s="58">
        <v>1</v>
      </c>
    </row>
    <row r="218" spans="2:88" s="2" customFormat="1" ht="2.1" customHeight="1" thickBot="1">
      <c r="B218" s="208" t="s">
        <v>855</v>
      </c>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03"/>
      <c r="BZ218" s="203"/>
      <c r="CA218" s="203"/>
      <c r="CB218" s="203"/>
      <c r="CC218" s="1"/>
      <c r="CD218" s="1"/>
      <c r="CJ218" s="58">
        <v>1</v>
      </c>
    </row>
    <row r="219" spans="2:88" s="2" customFormat="1" ht="3.95" customHeight="1">
      <c r="B219" s="320" t="s">
        <v>1079</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20"/>
      <c r="C220" s="24"/>
      <c r="D220" s="24" t="s">
        <v>171</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67"/>
      <c r="AL220" s="267"/>
      <c r="AM220" s="267"/>
      <c r="AN220" s="267"/>
      <c r="AO220" s="267"/>
      <c r="AP220" s="267"/>
      <c r="AQ220" s="267"/>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858</v>
      </c>
      <c r="CJ220" s="58">
        <v>1</v>
      </c>
    </row>
    <row r="221" spans="2:88" s="2" customFormat="1" ht="4.5" customHeight="1">
      <c r="B221" s="32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20"/>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20"/>
      <c r="C223" s="24"/>
      <c r="D223" s="24" t="s">
        <v>172</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67"/>
      <c r="AL223" s="267"/>
      <c r="AM223" s="267"/>
      <c r="AN223" s="267"/>
      <c r="AO223" s="267"/>
      <c r="AP223" s="267"/>
      <c r="AQ223" s="267"/>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1075</v>
      </c>
      <c r="CJ223" s="58">
        <v>1</v>
      </c>
    </row>
    <row r="224" spans="2:88" s="2" customFormat="1" ht="4.5" customHeight="1">
      <c r="B224" s="32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20"/>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20"/>
      <c r="C226" s="24"/>
      <c r="D226" s="24" t="s">
        <v>173</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19"/>
      <c r="AV226" s="319"/>
      <c r="AW226" s="319"/>
      <c r="AX226" s="319"/>
      <c r="AY226" s="319"/>
      <c r="AZ226" s="319"/>
      <c r="BA226" s="319"/>
      <c r="BB226" s="319"/>
      <c r="BC226" s="319"/>
      <c r="BD226" s="319"/>
      <c r="BE226" s="319"/>
      <c r="BF226" s="319"/>
      <c r="BG226" s="319"/>
      <c r="BH226" s="319"/>
      <c r="BI226" s="25"/>
      <c r="BJ226" s="25"/>
      <c r="BK226" s="25"/>
      <c r="BL226" s="25"/>
      <c r="BM226" s="25"/>
      <c r="BN226" s="25"/>
      <c r="BO226" s="25"/>
      <c r="BP226" s="25"/>
      <c r="BQ226" s="25"/>
      <c r="BR226" s="25"/>
      <c r="BS226" s="25"/>
      <c r="BT226" s="25"/>
      <c r="BU226" s="25"/>
      <c r="BV226" s="25"/>
      <c r="BW226" s="25"/>
      <c r="BX226" s="25"/>
      <c r="BY226" s="25"/>
      <c r="BZ226" s="25"/>
      <c r="CA226" s="25"/>
      <c r="CB226" s="25"/>
      <c r="CC226" s="1" t="s">
        <v>1074</v>
      </c>
      <c r="CJ226" s="58">
        <v>1</v>
      </c>
    </row>
    <row r="227" spans="2:88" s="2" customFormat="1" ht="4.5" customHeight="1">
      <c r="B227" s="320"/>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20"/>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20"/>
      <c r="C229" s="24"/>
      <c r="D229" s="24" t="s">
        <v>174</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19"/>
      <c r="AV229" s="319"/>
      <c r="AW229" s="319"/>
      <c r="AX229" s="319"/>
      <c r="AY229" s="319"/>
      <c r="AZ229" s="319"/>
      <c r="BA229" s="319"/>
      <c r="BB229" s="319"/>
      <c r="BC229" s="319"/>
      <c r="BD229" s="319"/>
      <c r="BE229" s="319"/>
      <c r="BF229" s="319"/>
      <c r="BG229" s="319"/>
      <c r="BH229" s="319"/>
      <c r="BI229" s="25"/>
      <c r="BJ229" s="25"/>
      <c r="BK229" s="25"/>
      <c r="BL229" s="25"/>
      <c r="BM229" s="25"/>
      <c r="BN229" s="25"/>
      <c r="BO229" s="25"/>
      <c r="BP229" s="25"/>
      <c r="BQ229" s="25"/>
      <c r="BR229" s="25"/>
      <c r="BS229" s="25"/>
      <c r="BT229" s="25"/>
      <c r="BU229" s="25"/>
      <c r="BV229" s="25"/>
      <c r="BW229" s="25"/>
      <c r="BX229" s="25"/>
      <c r="BY229" s="25"/>
      <c r="BZ229" s="25"/>
      <c r="CA229" s="25"/>
      <c r="CB229" s="25"/>
      <c r="CC229" s="1" t="s">
        <v>1074</v>
      </c>
      <c r="CJ229" s="58">
        <v>1</v>
      </c>
    </row>
    <row r="230" spans="2:88" s="2" customFormat="1" ht="4.5" customHeight="1">
      <c r="B230" s="320"/>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20"/>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20"/>
      <c r="C232" s="24"/>
      <c r="D232" s="24" t="s">
        <v>175</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19"/>
      <c r="AV232" s="319"/>
      <c r="AW232" s="319"/>
      <c r="AX232" s="319"/>
      <c r="AY232" s="319"/>
      <c r="AZ232" s="319"/>
      <c r="BA232" s="319"/>
      <c r="BB232" s="319"/>
      <c r="BC232" s="319"/>
      <c r="BD232" s="319"/>
      <c r="BE232" s="319"/>
      <c r="BF232" s="319"/>
      <c r="BG232" s="319"/>
      <c r="BH232" s="319"/>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20"/>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20"/>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20"/>
      <c r="C235" s="24"/>
      <c r="D235" s="24" t="s">
        <v>176</v>
      </c>
      <c r="E235" s="24"/>
      <c r="F235" s="24"/>
      <c r="G235" s="24"/>
      <c r="H235" s="24"/>
      <c r="I235" s="24"/>
      <c r="J235" s="24"/>
      <c r="K235" s="24" t="s">
        <v>1071</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19"/>
      <c r="AV235" s="319"/>
      <c r="AW235" s="319"/>
      <c r="AX235" s="319"/>
      <c r="AY235" s="319"/>
      <c r="AZ235" s="319"/>
      <c r="BA235" s="319"/>
      <c r="BB235" s="319"/>
      <c r="BC235" s="319"/>
      <c r="BD235" s="319"/>
      <c r="BE235" s="319"/>
      <c r="BF235" s="319"/>
      <c r="BG235" s="319"/>
      <c r="BH235" s="319"/>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1073</v>
      </c>
      <c r="CJ235" s="58">
        <v>1</v>
      </c>
    </row>
    <row r="236" spans="2:88" s="10" customFormat="1" ht="15.95" customHeight="1">
      <c r="B236" s="320"/>
      <c r="C236" s="24"/>
      <c r="D236" s="24"/>
      <c r="E236" s="24"/>
      <c r="F236" s="24"/>
      <c r="G236" s="24"/>
      <c r="H236" s="24"/>
      <c r="I236" s="24"/>
      <c r="J236" s="24"/>
      <c r="K236" s="24" t="s">
        <v>1072</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67" t="s">
        <v>37</v>
      </c>
      <c r="AY236" s="267"/>
      <c r="AZ236" s="55"/>
      <c r="BA236" s="55"/>
      <c r="BB236" s="55" t="s">
        <v>139</v>
      </c>
      <c r="BC236" s="55"/>
      <c r="BD236" s="55"/>
      <c r="BE236" s="55"/>
      <c r="BF236" s="55"/>
      <c r="BG236" s="267" t="s">
        <v>37</v>
      </c>
      <c r="BH236" s="267"/>
      <c r="BI236" s="55"/>
      <c r="BJ236" s="55"/>
      <c r="BK236" s="55" t="s">
        <v>177</v>
      </c>
      <c r="BL236" s="25"/>
      <c r="BM236" s="25"/>
      <c r="BN236" s="25"/>
      <c r="BO236" s="25"/>
      <c r="BP236" s="25"/>
      <c r="BQ236" s="25"/>
      <c r="BR236" s="25"/>
      <c r="BS236" s="25"/>
      <c r="BT236" s="25"/>
      <c r="BU236" s="25"/>
      <c r="BV236" s="25"/>
      <c r="BW236" s="25"/>
      <c r="BX236" s="25"/>
      <c r="BY236" s="25"/>
      <c r="BZ236" s="25"/>
      <c r="CA236" s="25"/>
      <c r="CB236" s="25"/>
      <c r="CC236" s="10" t="s">
        <v>1165</v>
      </c>
      <c r="CJ236" s="58">
        <v>1</v>
      </c>
    </row>
    <row r="237" spans="2:88" s="2" customFormat="1" ht="4.5" customHeight="1">
      <c r="B237" s="320"/>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20"/>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20"/>
      <c r="C239" s="24"/>
      <c r="D239" s="24" t="s">
        <v>178</v>
      </c>
      <c r="E239" s="24"/>
      <c r="F239" s="24"/>
      <c r="G239" s="24"/>
      <c r="H239" s="24"/>
      <c r="I239" s="24"/>
      <c r="J239" s="24"/>
      <c r="K239" s="24"/>
      <c r="L239" s="24"/>
      <c r="M239" s="24"/>
      <c r="N239" s="24"/>
      <c r="O239" s="24"/>
      <c r="P239" s="24"/>
      <c r="Q239" s="24"/>
      <c r="R239" s="24"/>
      <c r="S239" s="24"/>
      <c r="T239" s="24"/>
      <c r="U239" s="24"/>
      <c r="V239" s="24"/>
      <c r="W239" s="24" t="s">
        <v>1078</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179</v>
      </c>
      <c r="BF239" s="24"/>
      <c r="BG239" s="24"/>
      <c r="BH239" s="24"/>
      <c r="BI239" s="24"/>
      <c r="BJ239" s="24"/>
      <c r="BK239" s="24"/>
      <c r="BL239" s="24"/>
      <c r="BM239" s="24"/>
      <c r="BN239" s="24"/>
      <c r="BO239" s="24"/>
      <c r="BP239" s="24"/>
      <c r="BQ239" s="24"/>
      <c r="BR239" s="24"/>
      <c r="BS239" s="24"/>
      <c r="BT239" s="24"/>
      <c r="BU239" s="24"/>
      <c r="BV239" s="24"/>
      <c r="BW239" s="24" t="s">
        <v>60</v>
      </c>
      <c r="BX239" s="24"/>
      <c r="BY239" s="24"/>
      <c r="BZ239" s="24"/>
      <c r="CA239" s="24"/>
      <c r="CB239" s="24"/>
      <c r="CJ239" s="58">
        <v>1</v>
      </c>
    </row>
    <row r="240" spans="2:88" s="10" customFormat="1" ht="15.95" customHeight="1">
      <c r="B240" s="320"/>
      <c r="C240" s="24"/>
      <c r="D240" s="24"/>
      <c r="E240" s="24"/>
      <c r="F240" s="24"/>
      <c r="G240" s="24"/>
      <c r="H240" s="24"/>
      <c r="I240" s="24"/>
      <c r="J240" s="24"/>
      <c r="K240" s="24"/>
      <c r="L240" s="24"/>
      <c r="M240" s="24"/>
      <c r="N240" s="24" t="s">
        <v>180</v>
      </c>
      <c r="O240" s="24"/>
      <c r="P240" s="24"/>
      <c r="Q240" s="24"/>
      <c r="R240" s="24"/>
      <c r="S240" s="24"/>
      <c r="T240" s="24"/>
      <c r="U240" s="24"/>
      <c r="V240" s="24"/>
      <c r="W240" s="24"/>
      <c r="X240" s="24"/>
      <c r="Y240" s="233" t="s">
        <v>1220</v>
      </c>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60" t="s">
        <v>89</v>
      </c>
      <c r="BF240" s="260"/>
      <c r="BG240" s="307"/>
      <c r="BH240" s="307"/>
      <c r="BI240" s="307"/>
      <c r="BJ240" s="307"/>
      <c r="BK240" s="307"/>
      <c r="BL240" s="307"/>
      <c r="BM240" s="307"/>
      <c r="BN240" s="307"/>
      <c r="BO240" s="307"/>
      <c r="BP240" s="307"/>
      <c r="BQ240" s="307"/>
      <c r="BR240" s="307"/>
      <c r="BS240" s="307"/>
      <c r="BT240" s="307"/>
      <c r="BU240" s="307"/>
      <c r="BV240" s="66"/>
      <c r="BW240" s="62" t="s">
        <v>60</v>
      </c>
      <c r="BX240" s="62"/>
      <c r="BY240" s="62"/>
      <c r="BZ240" s="62"/>
      <c r="CA240" s="62"/>
      <c r="CB240" s="24"/>
      <c r="CC240" s="10" t="s">
        <v>1076</v>
      </c>
      <c r="CJ240" s="58">
        <v>1</v>
      </c>
    </row>
    <row r="241" spans="2:88" s="10" customFormat="1" ht="17.100000000000001" customHeight="1">
      <c r="B241" s="320"/>
      <c r="C241" s="24"/>
      <c r="D241" s="24"/>
      <c r="E241" s="24"/>
      <c r="F241" s="24"/>
      <c r="G241" s="24"/>
      <c r="H241" s="24"/>
      <c r="I241" s="24"/>
      <c r="J241" s="24"/>
      <c r="K241" s="24"/>
      <c r="L241" s="24"/>
      <c r="M241" s="24"/>
      <c r="N241" s="24" t="s">
        <v>181</v>
      </c>
      <c r="O241" s="24"/>
      <c r="P241" s="24"/>
      <c r="Q241" s="24"/>
      <c r="R241" s="24"/>
      <c r="S241" s="24"/>
      <c r="T241" s="24"/>
      <c r="U241" s="24"/>
      <c r="V241" s="24"/>
      <c r="W241" s="24"/>
      <c r="X241" s="24"/>
      <c r="Y241" s="233" t="s">
        <v>1220</v>
      </c>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60" t="s">
        <v>89</v>
      </c>
      <c r="BF241" s="260"/>
      <c r="BG241" s="307"/>
      <c r="BH241" s="307"/>
      <c r="BI241" s="307"/>
      <c r="BJ241" s="307"/>
      <c r="BK241" s="307"/>
      <c r="BL241" s="307"/>
      <c r="BM241" s="307"/>
      <c r="BN241" s="307"/>
      <c r="BO241" s="307"/>
      <c r="BP241" s="307"/>
      <c r="BQ241" s="307"/>
      <c r="BR241" s="307"/>
      <c r="BS241" s="307"/>
      <c r="BT241" s="307"/>
      <c r="BU241" s="307"/>
      <c r="BV241" s="66"/>
      <c r="BW241" s="62" t="s">
        <v>60</v>
      </c>
      <c r="BX241" s="62"/>
      <c r="BY241" s="62"/>
      <c r="BZ241" s="62"/>
      <c r="CA241" s="62"/>
      <c r="CB241" s="24"/>
      <c r="CJ241" s="58">
        <v>1</v>
      </c>
    </row>
    <row r="242" spans="2:88" s="10" customFormat="1" ht="17.100000000000001" customHeight="1">
      <c r="B242" s="320"/>
      <c r="C242" s="24"/>
      <c r="D242" s="24"/>
      <c r="E242" s="24"/>
      <c r="F242" s="24"/>
      <c r="G242" s="24"/>
      <c r="H242" s="24"/>
      <c r="I242" s="24"/>
      <c r="J242" s="24"/>
      <c r="K242" s="24"/>
      <c r="L242" s="24"/>
      <c r="M242" s="24"/>
      <c r="N242" s="24" t="s">
        <v>182</v>
      </c>
      <c r="O242" s="24"/>
      <c r="P242" s="24"/>
      <c r="Q242" s="24"/>
      <c r="R242" s="24"/>
      <c r="S242" s="24"/>
      <c r="T242" s="24"/>
      <c r="U242" s="24"/>
      <c r="V242" s="24"/>
      <c r="W242" s="24"/>
      <c r="X242" s="24"/>
      <c r="Y242" s="233" t="s">
        <v>1220</v>
      </c>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60" t="s">
        <v>89</v>
      </c>
      <c r="BF242" s="260"/>
      <c r="BG242" s="307"/>
      <c r="BH242" s="307"/>
      <c r="BI242" s="307"/>
      <c r="BJ242" s="307"/>
      <c r="BK242" s="307"/>
      <c r="BL242" s="307"/>
      <c r="BM242" s="307"/>
      <c r="BN242" s="307"/>
      <c r="BO242" s="307"/>
      <c r="BP242" s="307"/>
      <c r="BQ242" s="307"/>
      <c r="BR242" s="307"/>
      <c r="BS242" s="307"/>
      <c r="BT242" s="307"/>
      <c r="BU242" s="307"/>
      <c r="BV242" s="66"/>
      <c r="BW242" s="62" t="s">
        <v>60</v>
      </c>
      <c r="BX242" s="62"/>
      <c r="BY242" s="62"/>
      <c r="BZ242" s="62"/>
      <c r="CA242" s="62"/>
      <c r="CB242" s="24"/>
      <c r="CD242" s="1"/>
      <c r="CJ242" s="58">
        <v>1</v>
      </c>
    </row>
    <row r="243" spans="2:88" s="10" customFormat="1" ht="17.100000000000001" customHeight="1">
      <c r="B243" s="320"/>
      <c r="C243" s="24"/>
      <c r="D243" s="24"/>
      <c r="E243" s="24"/>
      <c r="F243" s="24"/>
      <c r="G243" s="24"/>
      <c r="H243" s="24"/>
      <c r="I243" s="24"/>
      <c r="J243" s="24"/>
      <c r="K243" s="24"/>
      <c r="L243" s="24"/>
      <c r="M243" s="24"/>
      <c r="N243" s="24" t="s">
        <v>183</v>
      </c>
      <c r="O243" s="24"/>
      <c r="P243" s="24"/>
      <c r="Q243" s="24"/>
      <c r="R243" s="24"/>
      <c r="S243" s="24"/>
      <c r="T243" s="24"/>
      <c r="U243" s="24"/>
      <c r="V243" s="24"/>
      <c r="W243" s="24"/>
      <c r="X243" s="24"/>
      <c r="Y243" s="233" t="s">
        <v>1220</v>
      </c>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60" t="s">
        <v>89</v>
      </c>
      <c r="BF243" s="260"/>
      <c r="BG243" s="307"/>
      <c r="BH243" s="307"/>
      <c r="BI243" s="307"/>
      <c r="BJ243" s="307"/>
      <c r="BK243" s="307"/>
      <c r="BL243" s="307"/>
      <c r="BM243" s="307"/>
      <c r="BN243" s="307"/>
      <c r="BO243" s="307"/>
      <c r="BP243" s="307"/>
      <c r="BQ243" s="307"/>
      <c r="BR243" s="307"/>
      <c r="BS243" s="307"/>
      <c r="BT243" s="307"/>
      <c r="BU243" s="307"/>
      <c r="BV243" s="66"/>
      <c r="BW243" s="62" t="s">
        <v>60</v>
      </c>
      <c r="BX243" s="62"/>
      <c r="BY243" s="62"/>
      <c r="BZ243" s="62"/>
      <c r="CA243" s="62"/>
      <c r="CB243" s="24"/>
      <c r="CD243" s="1"/>
      <c r="CJ243" s="58">
        <v>1</v>
      </c>
    </row>
    <row r="244" spans="2:88" s="10" customFormat="1" ht="17.100000000000001" customHeight="1">
      <c r="B244" s="320"/>
      <c r="C244" s="24"/>
      <c r="D244" s="24"/>
      <c r="E244" s="24"/>
      <c r="F244" s="24"/>
      <c r="G244" s="24"/>
      <c r="H244" s="24"/>
      <c r="I244" s="24"/>
      <c r="J244" s="24"/>
      <c r="K244" s="24"/>
      <c r="L244" s="24"/>
      <c r="M244" s="24"/>
      <c r="N244" s="24" t="s">
        <v>184</v>
      </c>
      <c r="O244" s="24"/>
      <c r="P244" s="24"/>
      <c r="Q244" s="24"/>
      <c r="R244" s="24"/>
      <c r="S244" s="24"/>
      <c r="T244" s="24"/>
      <c r="U244" s="24"/>
      <c r="V244" s="24"/>
      <c r="W244" s="24"/>
      <c r="X244" s="24"/>
      <c r="Y244" s="233" t="s">
        <v>1220</v>
      </c>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60" t="s">
        <v>89</v>
      </c>
      <c r="BF244" s="260"/>
      <c r="BG244" s="307"/>
      <c r="BH244" s="307"/>
      <c r="BI244" s="307"/>
      <c r="BJ244" s="307"/>
      <c r="BK244" s="307"/>
      <c r="BL244" s="307"/>
      <c r="BM244" s="307"/>
      <c r="BN244" s="307"/>
      <c r="BO244" s="307"/>
      <c r="BP244" s="307"/>
      <c r="BQ244" s="307"/>
      <c r="BR244" s="307"/>
      <c r="BS244" s="307"/>
      <c r="BT244" s="307"/>
      <c r="BU244" s="307"/>
      <c r="BV244" s="66"/>
      <c r="BW244" s="62" t="s">
        <v>60</v>
      </c>
      <c r="BX244" s="62"/>
      <c r="BY244" s="62"/>
      <c r="BZ244" s="62"/>
      <c r="CA244" s="62"/>
      <c r="CB244" s="24"/>
      <c r="CC244" s="202" t="s">
        <v>1077</v>
      </c>
      <c r="CD244" s="7"/>
      <c r="CJ244" s="58">
        <v>1</v>
      </c>
    </row>
    <row r="245" spans="2:88" s="10" customFormat="1" ht="17.100000000000001" customHeight="1">
      <c r="B245" s="320"/>
      <c r="C245" s="24"/>
      <c r="D245" s="24"/>
      <c r="E245" s="24"/>
      <c r="F245" s="24"/>
      <c r="G245" s="24"/>
      <c r="H245" s="24"/>
      <c r="I245" s="24"/>
      <c r="J245" s="24"/>
      <c r="K245" s="24"/>
      <c r="L245" s="24"/>
      <c r="M245" s="24"/>
      <c r="N245" s="24" t="s">
        <v>185</v>
      </c>
      <c r="O245" s="24"/>
      <c r="P245" s="24"/>
      <c r="Q245" s="24"/>
      <c r="R245" s="24"/>
      <c r="S245" s="24"/>
      <c r="T245" s="24"/>
      <c r="U245" s="24"/>
      <c r="V245" s="24"/>
      <c r="W245" s="24"/>
      <c r="X245" s="24"/>
      <c r="Y245" s="233" t="s">
        <v>1220</v>
      </c>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60" t="s">
        <v>89</v>
      </c>
      <c r="BF245" s="260"/>
      <c r="BG245" s="307"/>
      <c r="BH245" s="307"/>
      <c r="BI245" s="307"/>
      <c r="BJ245" s="307"/>
      <c r="BK245" s="307"/>
      <c r="BL245" s="307"/>
      <c r="BM245" s="307"/>
      <c r="BN245" s="307"/>
      <c r="BO245" s="307"/>
      <c r="BP245" s="307"/>
      <c r="BQ245" s="307"/>
      <c r="BR245" s="307"/>
      <c r="BS245" s="307"/>
      <c r="BT245" s="307"/>
      <c r="BU245" s="307"/>
      <c r="BV245" s="66"/>
      <c r="BW245" s="62" t="s">
        <v>60</v>
      </c>
      <c r="BX245" s="62"/>
      <c r="BY245" s="62"/>
      <c r="BZ245" s="62"/>
      <c r="CA245" s="62"/>
      <c r="CB245" s="24"/>
      <c r="CC245" s="317">
        <f>SUM(BG240:BU245)</f>
        <v>0</v>
      </c>
      <c r="CD245" s="318"/>
      <c r="CJ245" s="58">
        <v>1</v>
      </c>
    </row>
    <row r="246" spans="2:88" s="2" customFormat="1" ht="4.5" customHeight="1">
      <c r="B246" s="320"/>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20"/>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20"/>
      <c r="C248" s="24"/>
      <c r="D248" s="24" t="s">
        <v>186</v>
      </c>
      <c r="E248" s="24"/>
      <c r="F248" s="24"/>
      <c r="G248" s="24"/>
      <c r="H248" s="24"/>
      <c r="I248" s="24"/>
      <c r="J248" s="24"/>
      <c r="K248" s="24"/>
      <c r="L248" s="24"/>
      <c r="M248" s="24"/>
      <c r="N248" s="24"/>
      <c r="O248" s="24"/>
      <c r="P248" s="24"/>
      <c r="Q248" s="24"/>
      <c r="R248" s="24"/>
      <c r="S248" s="24"/>
      <c r="T248" s="24"/>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J248" s="58">
        <v>1</v>
      </c>
    </row>
    <row r="249" spans="2:88" s="2" customFormat="1" ht="4.5" customHeight="1">
      <c r="B249" s="320"/>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20"/>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20"/>
      <c r="C251" s="24"/>
      <c r="D251" s="24" t="s">
        <v>187</v>
      </c>
      <c r="E251" s="24"/>
      <c r="F251" s="24"/>
      <c r="G251" s="24"/>
      <c r="H251" s="24"/>
      <c r="I251" s="24"/>
      <c r="J251" s="24"/>
      <c r="K251" s="24"/>
      <c r="L251" s="24"/>
      <c r="M251" s="24"/>
      <c r="N251" s="24"/>
      <c r="O251" s="24"/>
      <c r="P251" s="24"/>
      <c r="Q251" s="24"/>
      <c r="R251" s="24"/>
      <c r="S251" s="24"/>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J251" s="58">
        <v>1</v>
      </c>
    </row>
    <row r="252" spans="2:88" s="2" customFormat="1" ht="14.1" customHeight="1">
      <c r="B252" s="320"/>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2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20"/>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c r="BA254" s="203"/>
      <c r="BB254" s="203"/>
      <c r="BC254" s="203"/>
      <c r="BD254" s="203"/>
      <c r="BE254" s="203"/>
      <c r="BF254" s="203"/>
      <c r="BG254" s="203"/>
      <c r="BH254" s="203"/>
      <c r="BI254" s="203"/>
      <c r="BJ254" s="203"/>
      <c r="BK254" s="203"/>
      <c r="BL254" s="203"/>
      <c r="BM254" s="203"/>
      <c r="BN254" s="203"/>
      <c r="BO254" s="203"/>
      <c r="BP254" s="203"/>
      <c r="BQ254" s="203"/>
      <c r="BR254" s="203"/>
      <c r="BS254" s="203"/>
      <c r="BT254" s="203"/>
      <c r="BU254" s="203"/>
      <c r="BV254" s="203"/>
      <c r="BW254" s="203"/>
      <c r="BX254" s="203"/>
      <c r="BY254" s="203"/>
      <c r="BZ254" s="203"/>
      <c r="CA254" s="203"/>
      <c r="CB254" s="203"/>
      <c r="CC254" s="1"/>
      <c r="CD254" s="1"/>
      <c r="CJ254" s="58">
        <v>1</v>
      </c>
    </row>
    <row r="255" spans="2:88" s="2" customFormat="1" ht="4.5" customHeight="1">
      <c r="B255" s="320"/>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20"/>
      <c r="C256" s="24"/>
      <c r="D256" s="24" t="s">
        <v>171</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67"/>
      <c r="AL256" s="267"/>
      <c r="AM256" s="267"/>
      <c r="AN256" s="267"/>
      <c r="AO256" s="267"/>
      <c r="AP256" s="267"/>
      <c r="AQ256" s="267"/>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858</v>
      </c>
      <c r="CD256" s="1"/>
      <c r="CE256" s="1"/>
      <c r="CJ256" s="58">
        <v>1</v>
      </c>
    </row>
    <row r="257" spans="2:88" s="2" customFormat="1" ht="4.5" customHeight="1">
      <c r="B257" s="320"/>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20"/>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20"/>
      <c r="C259" s="24"/>
      <c r="D259" s="24" t="s">
        <v>172</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67"/>
      <c r="AL259" s="267"/>
      <c r="AM259" s="267"/>
      <c r="AN259" s="267"/>
      <c r="AO259" s="267"/>
      <c r="AP259" s="267"/>
      <c r="AQ259" s="267"/>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1075</v>
      </c>
      <c r="CD259" s="1"/>
      <c r="CE259" s="1"/>
      <c r="CJ259" s="58">
        <v>1</v>
      </c>
    </row>
    <row r="260" spans="2:88" s="2" customFormat="1" ht="4.5" customHeight="1">
      <c r="B260" s="320"/>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20"/>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20"/>
      <c r="C262" s="24"/>
      <c r="D262" s="24" t="s">
        <v>173</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19"/>
      <c r="AV262" s="319"/>
      <c r="AW262" s="319"/>
      <c r="AX262" s="319"/>
      <c r="AY262" s="319"/>
      <c r="AZ262" s="319"/>
      <c r="BA262" s="319"/>
      <c r="BB262" s="319"/>
      <c r="BC262" s="319"/>
      <c r="BD262" s="319"/>
      <c r="BE262" s="319"/>
      <c r="BF262" s="319"/>
      <c r="BG262" s="319"/>
      <c r="BH262" s="319"/>
      <c r="BI262" s="25"/>
      <c r="BJ262" s="25"/>
      <c r="BK262" s="25"/>
      <c r="BL262" s="25"/>
      <c r="BM262" s="25"/>
      <c r="BN262" s="25"/>
      <c r="BO262" s="25"/>
      <c r="BP262" s="25"/>
      <c r="BQ262" s="25"/>
      <c r="BR262" s="25"/>
      <c r="BS262" s="25"/>
      <c r="BT262" s="25"/>
      <c r="BU262" s="25"/>
      <c r="BV262" s="25"/>
      <c r="BW262" s="25"/>
      <c r="BX262" s="25"/>
      <c r="BY262" s="25"/>
      <c r="BZ262" s="25"/>
      <c r="CA262" s="25"/>
      <c r="CB262" s="25"/>
      <c r="CC262" s="1" t="s">
        <v>1074</v>
      </c>
      <c r="CD262" s="1"/>
      <c r="CE262" s="1"/>
      <c r="CJ262" s="58">
        <v>1</v>
      </c>
    </row>
    <row r="263" spans="2:88" s="2" customFormat="1" ht="4.5" customHeight="1">
      <c r="B263" s="320"/>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20"/>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20"/>
      <c r="C265" s="24"/>
      <c r="D265" s="24" t="s">
        <v>174</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19"/>
      <c r="AV265" s="319"/>
      <c r="AW265" s="319"/>
      <c r="AX265" s="319"/>
      <c r="AY265" s="319"/>
      <c r="AZ265" s="319"/>
      <c r="BA265" s="319"/>
      <c r="BB265" s="319"/>
      <c r="BC265" s="319"/>
      <c r="BD265" s="319"/>
      <c r="BE265" s="319"/>
      <c r="BF265" s="319"/>
      <c r="BG265" s="319"/>
      <c r="BH265" s="319"/>
      <c r="BI265" s="25"/>
      <c r="BJ265" s="25"/>
      <c r="BK265" s="25"/>
      <c r="BL265" s="25"/>
      <c r="BM265" s="25"/>
      <c r="BN265" s="25"/>
      <c r="BO265" s="25"/>
      <c r="BP265" s="25"/>
      <c r="BQ265" s="25"/>
      <c r="BR265" s="25"/>
      <c r="BS265" s="25"/>
      <c r="BT265" s="25"/>
      <c r="BU265" s="25"/>
      <c r="BV265" s="25"/>
      <c r="BW265" s="25"/>
      <c r="BX265" s="25"/>
      <c r="BY265" s="25"/>
      <c r="BZ265" s="25"/>
      <c r="CA265" s="25"/>
      <c r="CB265" s="25"/>
      <c r="CC265" s="1" t="s">
        <v>1074</v>
      </c>
      <c r="CD265" s="1"/>
      <c r="CE265" s="1"/>
      <c r="CJ265" s="58">
        <v>1</v>
      </c>
    </row>
    <row r="266" spans="2:88" s="2" customFormat="1" ht="4.5" customHeight="1">
      <c r="B266" s="320"/>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2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20"/>
      <c r="C268" s="24"/>
      <c r="D268" s="24" t="s">
        <v>175</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19"/>
      <c r="AV268" s="319"/>
      <c r="AW268" s="319"/>
      <c r="AX268" s="319"/>
      <c r="AY268" s="319"/>
      <c r="AZ268" s="319"/>
      <c r="BA268" s="319"/>
      <c r="BB268" s="319"/>
      <c r="BC268" s="319"/>
      <c r="BD268" s="319"/>
      <c r="BE268" s="319"/>
      <c r="BF268" s="319"/>
      <c r="BG268" s="319"/>
      <c r="BH268" s="319"/>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20"/>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20"/>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20"/>
      <c r="C271" s="24"/>
      <c r="D271" s="24" t="s">
        <v>176</v>
      </c>
      <c r="E271" s="24"/>
      <c r="F271" s="24"/>
      <c r="G271" s="24"/>
      <c r="H271" s="24"/>
      <c r="I271" s="24"/>
      <c r="J271" s="24"/>
      <c r="K271" s="24" t="s">
        <v>1071</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19"/>
      <c r="AV271" s="319"/>
      <c r="AW271" s="319"/>
      <c r="AX271" s="319"/>
      <c r="AY271" s="319"/>
      <c r="AZ271" s="319"/>
      <c r="BA271" s="319"/>
      <c r="BB271" s="319"/>
      <c r="BC271" s="319"/>
      <c r="BD271" s="319"/>
      <c r="BE271" s="319"/>
      <c r="BF271" s="319"/>
      <c r="BG271" s="319"/>
      <c r="BH271" s="319"/>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1073</v>
      </c>
      <c r="CJ271" s="58">
        <v>1</v>
      </c>
    </row>
    <row r="272" spans="2:88" s="10" customFormat="1" ht="15.95" customHeight="1">
      <c r="B272" s="320"/>
      <c r="C272" s="24"/>
      <c r="D272" s="24"/>
      <c r="E272" s="24"/>
      <c r="F272" s="24"/>
      <c r="G272" s="24"/>
      <c r="H272" s="24"/>
      <c r="I272" s="24"/>
      <c r="J272" s="24"/>
      <c r="K272" s="24" t="s">
        <v>1072</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67" t="s">
        <v>37</v>
      </c>
      <c r="AY272" s="267"/>
      <c r="AZ272" s="55"/>
      <c r="BA272" s="55"/>
      <c r="BB272" s="55" t="s">
        <v>139</v>
      </c>
      <c r="BC272" s="55"/>
      <c r="BD272" s="55"/>
      <c r="BE272" s="55"/>
      <c r="BF272" s="55"/>
      <c r="BG272" s="267" t="s">
        <v>37</v>
      </c>
      <c r="BH272" s="267"/>
      <c r="BI272" s="55"/>
      <c r="BJ272" s="55"/>
      <c r="BK272" s="55" t="s">
        <v>177</v>
      </c>
      <c r="BL272" s="25"/>
      <c r="BM272" s="25"/>
      <c r="BN272" s="25"/>
      <c r="BO272" s="25"/>
      <c r="BP272" s="25"/>
      <c r="BQ272" s="25"/>
      <c r="BR272" s="25"/>
      <c r="BS272" s="25"/>
      <c r="BT272" s="25"/>
      <c r="BU272" s="25"/>
      <c r="BV272" s="25"/>
      <c r="BW272" s="25"/>
      <c r="BX272" s="25"/>
      <c r="BY272" s="25"/>
      <c r="BZ272" s="25"/>
      <c r="CA272" s="25"/>
      <c r="CB272" s="25"/>
      <c r="CC272" s="10" t="s">
        <v>1165</v>
      </c>
      <c r="CJ272" s="58">
        <v>1</v>
      </c>
    </row>
    <row r="273" spans="2:88" s="2" customFormat="1" ht="4.5" customHeight="1">
      <c r="B273" s="320"/>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20"/>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20"/>
      <c r="C275" s="24"/>
      <c r="D275" s="24" t="s">
        <v>178</v>
      </c>
      <c r="E275" s="24"/>
      <c r="F275" s="24"/>
      <c r="G275" s="24"/>
      <c r="H275" s="24"/>
      <c r="I275" s="24"/>
      <c r="J275" s="24"/>
      <c r="K275" s="24"/>
      <c r="L275" s="24"/>
      <c r="M275" s="24"/>
      <c r="N275" s="24"/>
      <c r="O275" s="24"/>
      <c r="P275" s="24"/>
      <c r="Q275" s="24"/>
      <c r="R275" s="24"/>
      <c r="S275" s="24"/>
      <c r="T275" s="24"/>
      <c r="U275" s="24"/>
      <c r="V275" s="24"/>
      <c r="W275" s="24" t="s">
        <v>1078</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179</v>
      </c>
      <c r="BF275" s="24"/>
      <c r="BG275" s="24"/>
      <c r="BH275" s="24"/>
      <c r="BI275" s="24"/>
      <c r="BJ275" s="24"/>
      <c r="BK275" s="24"/>
      <c r="BL275" s="24"/>
      <c r="BM275" s="24"/>
      <c r="BN275" s="24"/>
      <c r="BO275" s="24"/>
      <c r="BP275" s="24"/>
      <c r="BQ275" s="24"/>
      <c r="BR275" s="24"/>
      <c r="BS275" s="24"/>
      <c r="BT275" s="24"/>
      <c r="BU275" s="24"/>
      <c r="BV275" s="24"/>
      <c r="BW275" s="24" t="s">
        <v>60</v>
      </c>
      <c r="BX275" s="24"/>
      <c r="BY275" s="24"/>
      <c r="BZ275" s="24"/>
      <c r="CA275" s="24"/>
      <c r="CB275" s="24"/>
      <c r="CJ275" s="58">
        <v>1</v>
      </c>
    </row>
    <row r="276" spans="2:88" s="10" customFormat="1" ht="15.95" customHeight="1">
      <c r="B276" s="320"/>
      <c r="C276" s="24"/>
      <c r="D276" s="24"/>
      <c r="E276" s="24"/>
      <c r="F276" s="24"/>
      <c r="G276" s="24"/>
      <c r="H276" s="24"/>
      <c r="I276" s="24"/>
      <c r="J276" s="24"/>
      <c r="K276" s="24"/>
      <c r="L276" s="24"/>
      <c r="M276" s="24"/>
      <c r="N276" s="24" t="s">
        <v>180</v>
      </c>
      <c r="O276" s="24"/>
      <c r="P276" s="24"/>
      <c r="Q276" s="24"/>
      <c r="R276" s="24"/>
      <c r="S276" s="24"/>
      <c r="T276" s="24"/>
      <c r="U276" s="24"/>
      <c r="V276" s="24"/>
      <c r="W276" s="24"/>
      <c r="X276" s="24"/>
      <c r="Y276" s="233" t="s">
        <v>1220</v>
      </c>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60" t="s">
        <v>89</v>
      </c>
      <c r="BF276" s="260"/>
      <c r="BG276" s="307"/>
      <c r="BH276" s="307"/>
      <c r="BI276" s="307"/>
      <c r="BJ276" s="307"/>
      <c r="BK276" s="307"/>
      <c r="BL276" s="307"/>
      <c r="BM276" s="307"/>
      <c r="BN276" s="307"/>
      <c r="BO276" s="307"/>
      <c r="BP276" s="307"/>
      <c r="BQ276" s="307"/>
      <c r="BR276" s="307"/>
      <c r="BS276" s="307"/>
      <c r="BT276" s="307"/>
      <c r="BU276" s="307"/>
      <c r="BV276" s="66"/>
      <c r="BW276" s="62" t="s">
        <v>60</v>
      </c>
      <c r="BX276" s="62"/>
      <c r="BY276" s="62"/>
      <c r="BZ276" s="62"/>
      <c r="CA276" s="62"/>
      <c r="CB276" s="24"/>
      <c r="CC276" s="10" t="s">
        <v>1076</v>
      </c>
      <c r="CJ276" s="58">
        <v>1</v>
      </c>
    </row>
    <row r="277" spans="2:88" s="10" customFormat="1" ht="17.100000000000001" customHeight="1">
      <c r="B277" s="320"/>
      <c r="C277" s="24"/>
      <c r="D277" s="24"/>
      <c r="E277" s="24"/>
      <c r="F277" s="24"/>
      <c r="G277" s="24"/>
      <c r="H277" s="24"/>
      <c r="I277" s="24"/>
      <c r="J277" s="24"/>
      <c r="K277" s="24"/>
      <c r="L277" s="24"/>
      <c r="M277" s="24"/>
      <c r="N277" s="24" t="s">
        <v>181</v>
      </c>
      <c r="O277" s="24"/>
      <c r="P277" s="24"/>
      <c r="Q277" s="24"/>
      <c r="R277" s="24"/>
      <c r="S277" s="24"/>
      <c r="T277" s="24"/>
      <c r="U277" s="24"/>
      <c r="V277" s="24"/>
      <c r="W277" s="24"/>
      <c r="X277" s="24"/>
      <c r="Y277" s="233" t="s">
        <v>1220</v>
      </c>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60" t="s">
        <v>89</v>
      </c>
      <c r="BF277" s="260"/>
      <c r="BG277" s="307"/>
      <c r="BH277" s="307"/>
      <c r="BI277" s="307"/>
      <c r="BJ277" s="307"/>
      <c r="BK277" s="307"/>
      <c r="BL277" s="307"/>
      <c r="BM277" s="307"/>
      <c r="BN277" s="307"/>
      <c r="BO277" s="307"/>
      <c r="BP277" s="307"/>
      <c r="BQ277" s="307"/>
      <c r="BR277" s="307"/>
      <c r="BS277" s="307"/>
      <c r="BT277" s="307"/>
      <c r="BU277" s="307"/>
      <c r="BV277" s="66"/>
      <c r="BW277" s="62" t="s">
        <v>60</v>
      </c>
      <c r="BX277" s="62"/>
      <c r="BY277" s="62"/>
      <c r="BZ277" s="62"/>
      <c r="CA277" s="62"/>
      <c r="CB277" s="24"/>
      <c r="CJ277" s="58">
        <v>1</v>
      </c>
    </row>
    <row r="278" spans="2:88" s="10" customFormat="1" ht="17.100000000000001" customHeight="1">
      <c r="B278" s="320"/>
      <c r="C278" s="24"/>
      <c r="D278" s="24"/>
      <c r="E278" s="24"/>
      <c r="F278" s="24"/>
      <c r="G278" s="24"/>
      <c r="H278" s="24"/>
      <c r="I278" s="24"/>
      <c r="J278" s="24"/>
      <c r="K278" s="24"/>
      <c r="L278" s="24"/>
      <c r="M278" s="24"/>
      <c r="N278" s="24" t="s">
        <v>182</v>
      </c>
      <c r="O278" s="24"/>
      <c r="P278" s="24"/>
      <c r="Q278" s="24"/>
      <c r="R278" s="24"/>
      <c r="S278" s="24"/>
      <c r="T278" s="24"/>
      <c r="U278" s="24"/>
      <c r="V278" s="24"/>
      <c r="W278" s="24"/>
      <c r="X278" s="24"/>
      <c r="Y278" s="233" t="s">
        <v>1220</v>
      </c>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60" t="s">
        <v>89</v>
      </c>
      <c r="BF278" s="260"/>
      <c r="BG278" s="307"/>
      <c r="BH278" s="307"/>
      <c r="BI278" s="307"/>
      <c r="BJ278" s="307"/>
      <c r="BK278" s="307"/>
      <c r="BL278" s="307"/>
      <c r="BM278" s="307"/>
      <c r="BN278" s="307"/>
      <c r="BO278" s="307"/>
      <c r="BP278" s="307"/>
      <c r="BQ278" s="307"/>
      <c r="BR278" s="307"/>
      <c r="BS278" s="307"/>
      <c r="BT278" s="307"/>
      <c r="BU278" s="307"/>
      <c r="BV278" s="66"/>
      <c r="BW278" s="62" t="s">
        <v>60</v>
      </c>
      <c r="BX278" s="62"/>
      <c r="BY278" s="62"/>
      <c r="BZ278" s="62"/>
      <c r="CA278" s="62"/>
      <c r="CB278" s="24"/>
      <c r="CD278" s="1"/>
      <c r="CJ278" s="58">
        <v>1</v>
      </c>
    </row>
    <row r="279" spans="2:88" s="10" customFormat="1" ht="17.100000000000001" customHeight="1">
      <c r="B279" s="320"/>
      <c r="C279" s="24"/>
      <c r="D279" s="24"/>
      <c r="E279" s="24"/>
      <c r="F279" s="24"/>
      <c r="G279" s="24"/>
      <c r="H279" s="24"/>
      <c r="I279" s="24"/>
      <c r="J279" s="24"/>
      <c r="K279" s="24"/>
      <c r="L279" s="24"/>
      <c r="M279" s="24"/>
      <c r="N279" s="24" t="s">
        <v>183</v>
      </c>
      <c r="O279" s="24"/>
      <c r="P279" s="24"/>
      <c r="Q279" s="24"/>
      <c r="R279" s="24"/>
      <c r="S279" s="24"/>
      <c r="T279" s="24"/>
      <c r="U279" s="24"/>
      <c r="V279" s="24"/>
      <c r="W279" s="24"/>
      <c r="X279" s="24"/>
      <c r="Y279" s="233" t="s">
        <v>1220</v>
      </c>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60" t="s">
        <v>89</v>
      </c>
      <c r="BF279" s="260"/>
      <c r="BG279" s="307"/>
      <c r="BH279" s="307"/>
      <c r="BI279" s="307"/>
      <c r="BJ279" s="307"/>
      <c r="BK279" s="307"/>
      <c r="BL279" s="307"/>
      <c r="BM279" s="307"/>
      <c r="BN279" s="307"/>
      <c r="BO279" s="307"/>
      <c r="BP279" s="307"/>
      <c r="BQ279" s="307"/>
      <c r="BR279" s="307"/>
      <c r="BS279" s="307"/>
      <c r="BT279" s="307"/>
      <c r="BU279" s="307"/>
      <c r="BV279" s="66"/>
      <c r="BW279" s="62" t="s">
        <v>60</v>
      </c>
      <c r="BX279" s="62"/>
      <c r="BY279" s="62"/>
      <c r="BZ279" s="62"/>
      <c r="CA279" s="62"/>
      <c r="CB279" s="24"/>
      <c r="CD279" s="1"/>
      <c r="CJ279" s="58">
        <v>1</v>
      </c>
    </row>
    <row r="280" spans="2:88" s="1" customFormat="1" ht="17.100000000000001" customHeight="1">
      <c r="B280" s="320"/>
      <c r="C280" s="24"/>
      <c r="D280" s="24"/>
      <c r="E280" s="24"/>
      <c r="F280" s="24"/>
      <c r="G280" s="24"/>
      <c r="H280" s="24"/>
      <c r="I280" s="24"/>
      <c r="J280" s="24"/>
      <c r="K280" s="24"/>
      <c r="L280" s="24"/>
      <c r="M280" s="24"/>
      <c r="N280" s="24" t="s">
        <v>184</v>
      </c>
      <c r="O280" s="24"/>
      <c r="P280" s="24"/>
      <c r="Q280" s="24"/>
      <c r="R280" s="24"/>
      <c r="S280" s="24"/>
      <c r="T280" s="24"/>
      <c r="U280" s="24"/>
      <c r="V280" s="24"/>
      <c r="W280" s="24"/>
      <c r="X280" s="24"/>
      <c r="Y280" s="233" t="s">
        <v>1220</v>
      </c>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60" t="s">
        <v>89</v>
      </c>
      <c r="BF280" s="260"/>
      <c r="BG280" s="307"/>
      <c r="BH280" s="307"/>
      <c r="BI280" s="307"/>
      <c r="BJ280" s="307"/>
      <c r="BK280" s="307"/>
      <c r="BL280" s="307"/>
      <c r="BM280" s="307"/>
      <c r="BN280" s="307"/>
      <c r="BO280" s="307"/>
      <c r="BP280" s="307"/>
      <c r="BQ280" s="307"/>
      <c r="BR280" s="307"/>
      <c r="BS280" s="307"/>
      <c r="BT280" s="307"/>
      <c r="BU280" s="307"/>
      <c r="BV280" s="66"/>
      <c r="BW280" s="62" t="s">
        <v>60</v>
      </c>
      <c r="BX280" s="62"/>
      <c r="BY280" s="62"/>
      <c r="BZ280" s="62"/>
      <c r="CA280" s="62"/>
      <c r="CB280" s="24"/>
      <c r="CC280" s="202" t="s">
        <v>1077</v>
      </c>
      <c r="CD280" s="7"/>
      <c r="CE280" s="10"/>
      <c r="CJ280" s="58">
        <v>1</v>
      </c>
    </row>
    <row r="281" spans="2:88" s="1" customFormat="1" ht="17.100000000000001" customHeight="1">
      <c r="B281" s="320"/>
      <c r="C281" s="24"/>
      <c r="D281" s="24"/>
      <c r="E281" s="24"/>
      <c r="F281" s="24"/>
      <c r="G281" s="24"/>
      <c r="H281" s="24"/>
      <c r="I281" s="24"/>
      <c r="J281" s="24"/>
      <c r="K281" s="24"/>
      <c r="L281" s="24"/>
      <c r="M281" s="24"/>
      <c r="N281" s="24" t="s">
        <v>185</v>
      </c>
      <c r="O281" s="24"/>
      <c r="P281" s="24"/>
      <c r="Q281" s="24"/>
      <c r="R281" s="24"/>
      <c r="S281" s="24"/>
      <c r="T281" s="24"/>
      <c r="U281" s="24"/>
      <c r="V281" s="24"/>
      <c r="W281" s="24"/>
      <c r="X281" s="24"/>
      <c r="Y281" s="233" t="s">
        <v>1220</v>
      </c>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60" t="s">
        <v>89</v>
      </c>
      <c r="BF281" s="260"/>
      <c r="BG281" s="307"/>
      <c r="BH281" s="307"/>
      <c r="BI281" s="307"/>
      <c r="BJ281" s="307"/>
      <c r="BK281" s="307"/>
      <c r="BL281" s="307"/>
      <c r="BM281" s="307"/>
      <c r="BN281" s="307"/>
      <c r="BO281" s="307"/>
      <c r="BP281" s="307"/>
      <c r="BQ281" s="307"/>
      <c r="BR281" s="307"/>
      <c r="BS281" s="307"/>
      <c r="BT281" s="307"/>
      <c r="BU281" s="307"/>
      <c r="BV281" s="66"/>
      <c r="BW281" s="62" t="s">
        <v>60</v>
      </c>
      <c r="BX281" s="62"/>
      <c r="BY281" s="62"/>
      <c r="BZ281" s="62"/>
      <c r="CA281" s="62"/>
      <c r="CB281" s="24"/>
      <c r="CC281" s="317">
        <f>SUM(BG276:BU281)</f>
        <v>0</v>
      </c>
      <c r="CD281" s="318"/>
      <c r="CE281" s="10"/>
      <c r="CJ281" s="58">
        <v>1</v>
      </c>
    </row>
    <row r="282" spans="2:88" s="2" customFormat="1" ht="4.5" customHeight="1">
      <c r="B282" s="320"/>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20"/>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20"/>
      <c r="C284" s="24"/>
      <c r="D284" s="24" t="s">
        <v>186</v>
      </c>
      <c r="E284" s="24"/>
      <c r="F284" s="24"/>
      <c r="G284" s="24"/>
      <c r="H284" s="24"/>
      <c r="I284" s="24"/>
      <c r="J284" s="24"/>
      <c r="K284" s="24"/>
      <c r="L284" s="24"/>
      <c r="M284" s="24"/>
      <c r="N284" s="24"/>
      <c r="O284" s="24"/>
      <c r="P284" s="24"/>
      <c r="Q284" s="24"/>
      <c r="R284" s="24"/>
      <c r="S284" s="24"/>
      <c r="T284" s="24"/>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J284" s="58">
        <v>1</v>
      </c>
    </row>
    <row r="285" spans="2:88" s="2" customFormat="1" ht="4.5" customHeight="1">
      <c r="B285" s="320"/>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2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5" t="s">
        <v>1018</v>
      </c>
      <c r="C287" s="24"/>
      <c r="D287" s="24" t="s">
        <v>187</v>
      </c>
      <c r="E287" s="24"/>
      <c r="F287" s="24"/>
      <c r="G287" s="24"/>
      <c r="H287" s="24"/>
      <c r="I287" s="24"/>
      <c r="J287" s="24"/>
      <c r="K287" s="24"/>
      <c r="L287" s="24"/>
      <c r="M287" s="24"/>
      <c r="N287" s="24"/>
      <c r="O287" s="24"/>
      <c r="P287" s="24"/>
      <c r="Q287" s="24"/>
      <c r="R287" s="24"/>
      <c r="S287" s="24"/>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174" t="s">
        <v>1018</v>
      </c>
      <c r="CJ287" s="58">
        <v>1</v>
      </c>
    </row>
    <row r="288" spans="2:88" s="2" customFormat="1" ht="14.1" customHeight="1" thickBot="1">
      <c r="B288" s="196" t="s">
        <v>1015</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6" t="s">
        <v>1015</v>
      </c>
      <c r="CD288" s="1"/>
      <c r="CJ288" s="141">
        <v>1</v>
      </c>
    </row>
    <row r="289" spans="2:88" s="2" customFormat="1" ht="15.95" customHeight="1">
      <c r="B289" s="197" t="s">
        <v>1016</v>
      </c>
      <c r="C289" s="24"/>
      <c r="D289" s="24" t="s">
        <v>170</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59" t="s">
        <v>169</v>
      </c>
      <c r="AL289" s="259"/>
      <c r="AM289" s="259"/>
      <c r="AN289" s="259"/>
      <c r="AO289" s="259"/>
      <c r="AP289" s="259"/>
      <c r="AQ289" s="259"/>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7" t="s">
        <v>1016</v>
      </c>
      <c r="CD289" s="204"/>
      <c r="CE289" s="204"/>
      <c r="CJ289" s="58">
        <v>1</v>
      </c>
    </row>
    <row r="290" spans="2:88" s="2" customFormat="1" ht="2.1" customHeight="1" thickBot="1">
      <c r="B290" s="320" t="s">
        <v>1079</v>
      </c>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c r="BA290" s="203"/>
      <c r="BB290" s="203"/>
      <c r="BC290" s="203"/>
      <c r="BD290" s="203"/>
      <c r="BE290" s="203"/>
      <c r="BF290" s="203"/>
      <c r="BG290" s="203"/>
      <c r="BH290" s="203"/>
      <c r="BI290" s="203"/>
      <c r="BJ290" s="203"/>
      <c r="BK290" s="203"/>
      <c r="BL290" s="203"/>
      <c r="BM290" s="203"/>
      <c r="BN290" s="203"/>
      <c r="BO290" s="203"/>
      <c r="BP290" s="203"/>
      <c r="BQ290" s="203"/>
      <c r="BR290" s="203"/>
      <c r="BS290" s="203"/>
      <c r="BT290" s="203"/>
      <c r="BU290" s="203"/>
      <c r="BV290" s="203"/>
      <c r="BW290" s="203"/>
      <c r="BX290" s="203"/>
      <c r="BY290" s="203"/>
      <c r="BZ290" s="203"/>
      <c r="CA290" s="203"/>
      <c r="CB290" s="203"/>
      <c r="CC290" s="1"/>
      <c r="CD290" s="1"/>
      <c r="CJ290" s="58">
        <v>1</v>
      </c>
    </row>
    <row r="291" spans="2:88" s="2" customFormat="1" ht="3.95" customHeight="1">
      <c r="B291" s="320"/>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20"/>
      <c r="C292" s="24"/>
      <c r="D292" s="24" t="s">
        <v>171</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67"/>
      <c r="AL292" s="267"/>
      <c r="AM292" s="267"/>
      <c r="AN292" s="267"/>
      <c r="AO292" s="267"/>
      <c r="AP292" s="267"/>
      <c r="AQ292" s="267"/>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858</v>
      </c>
      <c r="CJ292" s="58">
        <v>1</v>
      </c>
    </row>
    <row r="293" spans="2:88" s="2" customFormat="1" ht="4.5" customHeight="1">
      <c r="B293" s="320"/>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20"/>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20"/>
      <c r="C295" s="24"/>
      <c r="D295" s="24" t="s">
        <v>172</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67"/>
      <c r="AL295" s="267"/>
      <c r="AM295" s="267"/>
      <c r="AN295" s="267"/>
      <c r="AO295" s="267"/>
      <c r="AP295" s="267"/>
      <c r="AQ295" s="267"/>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1075</v>
      </c>
      <c r="CJ295" s="58">
        <v>1</v>
      </c>
    </row>
    <row r="296" spans="2:88" s="2" customFormat="1" ht="4.5" customHeight="1">
      <c r="B296" s="320"/>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20"/>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20"/>
      <c r="C298" s="24"/>
      <c r="D298" s="24" t="s">
        <v>173</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19"/>
      <c r="AV298" s="319"/>
      <c r="AW298" s="319"/>
      <c r="AX298" s="319"/>
      <c r="AY298" s="319"/>
      <c r="AZ298" s="319"/>
      <c r="BA298" s="319"/>
      <c r="BB298" s="319"/>
      <c r="BC298" s="319"/>
      <c r="BD298" s="319"/>
      <c r="BE298" s="319"/>
      <c r="BF298" s="319"/>
      <c r="BG298" s="319"/>
      <c r="BH298" s="319"/>
      <c r="BI298" s="25"/>
      <c r="BJ298" s="25"/>
      <c r="BK298" s="25"/>
      <c r="BL298" s="25"/>
      <c r="BM298" s="25"/>
      <c r="BN298" s="25"/>
      <c r="BO298" s="25"/>
      <c r="BP298" s="25"/>
      <c r="BQ298" s="25"/>
      <c r="BR298" s="25"/>
      <c r="BS298" s="25"/>
      <c r="BT298" s="25"/>
      <c r="BU298" s="25"/>
      <c r="BV298" s="25"/>
      <c r="BW298" s="25"/>
      <c r="BX298" s="25"/>
      <c r="BY298" s="25"/>
      <c r="BZ298" s="25"/>
      <c r="CA298" s="25"/>
      <c r="CB298" s="25"/>
      <c r="CC298" s="1" t="s">
        <v>1074</v>
      </c>
      <c r="CJ298" s="58">
        <v>1</v>
      </c>
    </row>
    <row r="299" spans="2:88" s="2" customFormat="1" ht="4.5" customHeight="1">
      <c r="B299" s="320"/>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20"/>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20"/>
      <c r="C301" s="24"/>
      <c r="D301" s="24" t="s">
        <v>174</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19"/>
      <c r="AV301" s="319"/>
      <c r="AW301" s="319"/>
      <c r="AX301" s="319"/>
      <c r="AY301" s="319"/>
      <c r="AZ301" s="319"/>
      <c r="BA301" s="319"/>
      <c r="BB301" s="319"/>
      <c r="BC301" s="319"/>
      <c r="BD301" s="319"/>
      <c r="BE301" s="319"/>
      <c r="BF301" s="319"/>
      <c r="BG301" s="319"/>
      <c r="BH301" s="319"/>
      <c r="BI301" s="25"/>
      <c r="BJ301" s="25"/>
      <c r="BK301" s="25"/>
      <c r="BL301" s="25"/>
      <c r="BM301" s="25"/>
      <c r="BN301" s="25"/>
      <c r="BO301" s="25"/>
      <c r="BP301" s="25"/>
      <c r="BQ301" s="25"/>
      <c r="BR301" s="25"/>
      <c r="BS301" s="25"/>
      <c r="BT301" s="25"/>
      <c r="BU301" s="25"/>
      <c r="BV301" s="25"/>
      <c r="BW301" s="25"/>
      <c r="BX301" s="25"/>
      <c r="BY301" s="25"/>
      <c r="BZ301" s="25"/>
      <c r="CA301" s="25"/>
      <c r="CB301" s="25"/>
      <c r="CC301" s="1" t="s">
        <v>1074</v>
      </c>
      <c r="CJ301" s="58">
        <v>1</v>
      </c>
    </row>
    <row r="302" spans="2:88" s="2" customFormat="1" ht="4.5" customHeight="1">
      <c r="B302" s="320"/>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20"/>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20"/>
      <c r="C304" s="24"/>
      <c r="D304" s="24" t="s">
        <v>175</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19"/>
      <c r="AV304" s="319"/>
      <c r="AW304" s="319"/>
      <c r="AX304" s="319"/>
      <c r="AY304" s="319"/>
      <c r="AZ304" s="319"/>
      <c r="BA304" s="319"/>
      <c r="BB304" s="319"/>
      <c r="BC304" s="319"/>
      <c r="BD304" s="319"/>
      <c r="BE304" s="319"/>
      <c r="BF304" s="319"/>
      <c r="BG304" s="319"/>
      <c r="BH304" s="319"/>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20"/>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20"/>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20"/>
      <c r="C307" s="24"/>
      <c r="D307" s="24" t="s">
        <v>176</v>
      </c>
      <c r="E307" s="24"/>
      <c r="F307" s="24"/>
      <c r="G307" s="24"/>
      <c r="H307" s="24"/>
      <c r="I307" s="24"/>
      <c r="J307" s="24"/>
      <c r="K307" s="24" t="s">
        <v>1071</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19"/>
      <c r="AV307" s="319"/>
      <c r="AW307" s="319"/>
      <c r="AX307" s="319"/>
      <c r="AY307" s="319"/>
      <c r="AZ307" s="319"/>
      <c r="BA307" s="319"/>
      <c r="BB307" s="319"/>
      <c r="BC307" s="319"/>
      <c r="BD307" s="319"/>
      <c r="BE307" s="319"/>
      <c r="BF307" s="319"/>
      <c r="BG307" s="319"/>
      <c r="BH307" s="319"/>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1073</v>
      </c>
      <c r="CJ307" s="58">
        <v>1</v>
      </c>
    </row>
    <row r="308" spans="2:88" s="10" customFormat="1" ht="15.95" customHeight="1">
      <c r="B308" s="320"/>
      <c r="C308" s="24"/>
      <c r="D308" s="24"/>
      <c r="E308" s="24"/>
      <c r="F308" s="24"/>
      <c r="G308" s="24"/>
      <c r="H308" s="24"/>
      <c r="I308" s="24"/>
      <c r="J308" s="24"/>
      <c r="K308" s="24" t="s">
        <v>1072</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67" t="s">
        <v>37</v>
      </c>
      <c r="AY308" s="267"/>
      <c r="AZ308" s="55"/>
      <c r="BA308" s="55"/>
      <c r="BB308" s="55" t="s">
        <v>139</v>
      </c>
      <c r="BC308" s="55"/>
      <c r="BD308" s="55"/>
      <c r="BE308" s="55"/>
      <c r="BF308" s="55"/>
      <c r="BG308" s="267" t="s">
        <v>37</v>
      </c>
      <c r="BH308" s="267"/>
      <c r="BI308" s="55"/>
      <c r="BJ308" s="55"/>
      <c r="BK308" s="55" t="s">
        <v>177</v>
      </c>
      <c r="BL308" s="25"/>
      <c r="BM308" s="25"/>
      <c r="BN308" s="25"/>
      <c r="BO308" s="25"/>
      <c r="BP308" s="25"/>
      <c r="BQ308" s="25"/>
      <c r="BR308" s="25"/>
      <c r="BS308" s="25"/>
      <c r="BT308" s="25"/>
      <c r="BU308" s="25"/>
      <c r="BV308" s="25"/>
      <c r="BW308" s="25"/>
      <c r="BX308" s="25"/>
      <c r="BY308" s="25"/>
      <c r="BZ308" s="25"/>
      <c r="CA308" s="25"/>
      <c r="CB308" s="25"/>
      <c r="CC308" s="10" t="s">
        <v>1165</v>
      </c>
      <c r="CJ308" s="58">
        <v>1</v>
      </c>
    </row>
    <row r="309" spans="2:88" s="2" customFormat="1" ht="4.5" customHeight="1">
      <c r="B309" s="320"/>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20"/>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20"/>
      <c r="C311" s="24"/>
      <c r="D311" s="24" t="s">
        <v>178</v>
      </c>
      <c r="E311" s="24"/>
      <c r="F311" s="24"/>
      <c r="G311" s="24"/>
      <c r="H311" s="24"/>
      <c r="I311" s="24"/>
      <c r="J311" s="24"/>
      <c r="K311" s="24"/>
      <c r="L311" s="24"/>
      <c r="M311" s="24"/>
      <c r="N311" s="24"/>
      <c r="O311" s="24"/>
      <c r="P311" s="24"/>
      <c r="Q311" s="24"/>
      <c r="R311" s="24"/>
      <c r="S311" s="24"/>
      <c r="T311" s="24"/>
      <c r="U311" s="24"/>
      <c r="V311" s="24"/>
      <c r="W311" s="24" t="s">
        <v>1078</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179</v>
      </c>
      <c r="BF311" s="24"/>
      <c r="BG311" s="24"/>
      <c r="BH311" s="24"/>
      <c r="BI311" s="24"/>
      <c r="BJ311" s="24"/>
      <c r="BK311" s="24"/>
      <c r="BL311" s="24"/>
      <c r="BM311" s="24"/>
      <c r="BN311" s="24"/>
      <c r="BO311" s="24"/>
      <c r="BP311" s="24"/>
      <c r="BQ311" s="24"/>
      <c r="BR311" s="24"/>
      <c r="BS311" s="24"/>
      <c r="BT311" s="24"/>
      <c r="BU311" s="24"/>
      <c r="BV311" s="24"/>
      <c r="BW311" s="24" t="s">
        <v>60</v>
      </c>
      <c r="BX311" s="24"/>
      <c r="BY311" s="24"/>
      <c r="BZ311" s="24"/>
      <c r="CA311" s="24"/>
      <c r="CB311" s="24"/>
      <c r="CJ311" s="58">
        <v>1</v>
      </c>
    </row>
    <row r="312" spans="2:88" s="10" customFormat="1" ht="15.95" customHeight="1">
      <c r="B312" s="320"/>
      <c r="C312" s="24"/>
      <c r="D312" s="24"/>
      <c r="E312" s="24"/>
      <c r="F312" s="24"/>
      <c r="G312" s="24"/>
      <c r="H312" s="24"/>
      <c r="I312" s="24"/>
      <c r="J312" s="24"/>
      <c r="K312" s="24"/>
      <c r="L312" s="24"/>
      <c r="M312" s="24"/>
      <c r="N312" s="24" t="s">
        <v>180</v>
      </c>
      <c r="O312" s="24"/>
      <c r="P312" s="24"/>
      <c r="Q312" s="24"/>
      <c r="R312" s="24"/>
      <c r="S312" s="24"/>
      <c r="T312" s="24"/>
      <c r="U312" s="24"/>
      <c r="V312" s="24"/>
      <c r="W312" s="24"/>
      <c r="X312" s="24"/>
      <c r="Y312" s="233" t="s">
        <v>1220</v>
      </c>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60" t="s">
        <v>89</v>
      </c>
      <c r="BF312" s="260"/>
      <c r="BG312" s="307"/>
      <c r="BH312" s="307"/>
      <c r="BI312" s="307"/>
      <c r="BJ312" s="307"/>
      <c r="BK312" s="307"/>
      <c r="BL312" s="307"/>
      <c r="BM312" s="307"/>
      <c r="BN312" s="307"/>
      <c r="BO312" s="307"/>
      <c r="BP312" s="307"/>
      <c r="BQ312" s="307"/>
      <c r="BR312" s="307"/>
      <c r="BS312" s="307"/>
      <c r="BT312" s="307"/>
      <c r="BU312" s="307"/>
      <c r="BV312" s="66"/>
      <c r="BW312" s="62" t="s">
        <v>60</v>
      </c>
      <c r="BX312" s="62"/>
      <c r="BY312" s="62"/>
      <c r="BZ312" s="62"/>
      <c r="CA312" s="62"/>
      <c r="CB312" s="24"/>
      <c r="CC312" s="10" t="s">
        <v>1076</v>
      </c>
      <c r="CJ312" s="58">
        <v>1</v>
      </c>
    </row>
    <row r="313" spans="2:88" s="10" customFormat="1" ht="17.100000000000001" customHeight="1">
      <c r="B313" s="320"/>
      <c r="C313" s="24"/>
      <c r="D313" s="24"/>
      <c r="E313" s="24"/>
      <c r="F313" s="24"/>
      <c r="G313" s="24"/>
      <c r="H313" s="24"/>
      <c r="I313" s="24"/>
      <c r="J313" s="24"/>
      <c r="K313" s="24"/>
      <c r="L313" s="24"/>
      <c r="M313" s="24"/>
      <c r="N313" s="24" t="s">
        <v>181</v>
      </c>
      <c r="O313" s="24"/>
      <c r="P313" s="24"/>
      <c r="Q313" s="24"/>
      <c r="R313" s="24"/>
      <c r="S313" s="24"/>
      <c r="T313" s="24"/>
      <c r="U313" s="24"/>
      <c r="V313" s="24"/>
      <c r="W313" s="24"/>
      <c r="X313" s="24"/>
      <c r="Y313" s="233" t="s">
        <v>1220</v>
      </c>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60" t="s">
        <v>89</v>
      </c>
      <c r="BF313" s="260"/>
      <c r="BG313" s="307"/>
      <c r="BH313" s="307"/>
      <c r="BI313" s="307"/>
      <c r="BJ313" s="307"/>
      <c r="BK313" s="307"/>
      <c r="BL313" s="307"/>
      <c r="BM313" s="307"/>
      <c r="BN313" s="307"/>
      <c r="BO313" s="307"/>
      <c r="BP313" s="307"/>
      <c r="BQ313" s="307"/>
      <c r="BR313" s="307"/>
      <c r="BS313" s="307"/>
      <c r="BT313" s="307"/>
      <c r="BU313" s="307"/>
      <c r="BV313" s="66"/>
      <c r="BW313" s="62" t="s">
        <v>60</v>
      </c>
      <c r="BX313" s="62"/>
      <c r="BY313" s="62"/>
      <c r="BZ313" s="62"/>
      <c r="CA313" s="62"/>
      <c r="CB313" s="24"/>
      <c r="CJ313" s="58">
        <v>1</v>
      </c>
    </row>
    <row r="314" spans="2:88" s="10" customFormat="1" ht="17.100000000000001" customHeight="1">
      <c r="B314" s="320"/>
      <c r="C314" s="24"/>
      <c r="D314" s="24"/>
      <c r="E314" s="24"/>
      <c r="F314" s="24"/>
      <c r="G314" s="24"/>
      <c r="H314" s="24"/>
      <c r="I314" s="24"/>
      <c r="J314" s="24"/>
      <c r="K314" s="24"/>
      <c r="L314" s="24"/>
      <c r="M314" s="24"/>
      <c r="N314" s="24" t="s">
        <v>182</v>
      </c>
      <c r="O314" s="24"/>
      <c r="P314" s="24"/>
      <c r="Q314" s="24"/>
      <c r="R314" s="24"/>
      <c r="S314" s="24"/>
      <c r="T314" s="24"/>
      <c r="U314" s="24"/>
      <c r="V314" s="24"/>
      <c r="W314" s="24"/>
      <c r="X314" s="24"/>
      <c r="Y314" s="233" t="s">
        <v>1220</v>
      </c>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60" t="s">
        <v>89</v>
      </c>
      <c r="BF314" s="260"/>
      <c r="BG314" s="307"/>
      <c r="BH314" s="307"/>
      <c r="BI314" s="307"/>
      <c r="BJ314" s="307"/>
      <c r="BK314" s="307"/>
      <c r="BL314" s="307"/>
      <c r="BM314" s="307"/>
      <c r="BN314" s="307"/>
      <c r="BO314" s="307"/>
      <c r="BP314" s="307"/>
      <c r="BQ314" s="307"/>
      <c r="BR314" s="307"/>
      <c r="BS314" s="307"/>
      <c r="BT314" s="307"/>
      <c r="BU314" s="307"/>
      <c r="BV314" s="66"/>
      <c r="BW314" s="62" t="s">
        <v>60</v>
      </c>
      <c r="BX314" s="62"/>
      <c r="BY314" s="62"/>
      <c r="BZ314" s="62"/>
      <c r="CA314" s="62"/>
      <c r="CB314" s="24"/>
      <c r="CD314" s="1"/>
      <c r="CJ314" s="58">
        <v>1</v>
      </c>
    </row>
    <row r="315" spans="2:88" s="10" customFormat="1" ht="17.100000000000001" customHeight="1">
      <c r="B315" s="320"/>
      <c r="C315" s="24"/>
      <c r="D315" s="24"/>
      <c r="E315" s="24"/>
      <c r="F315" s="24"/>
      <c r="G315" s="24"/>
      <c r="H315" s="24"/>
      <c r="I315" s="24"/>
      <c r="J315" s="24"/>
      <c r="K315" s="24"/>
      <c r="L315" s="24"/>
      <c r="M315" s="24"/>
      <c r="N315" s="24" t="s">
        <v>183</v>
      </c>
      <c r="O315" s="24"/>
      <c r="P315" s="24"/>
      <c r="Q315" s="24"/>
      <c r="R315" s="24"/>
      <c r="S315" s="24"/>
      <c r="T315" s="24"/>
      <c r="U315" s="24"/>
      <c r="V315" s="24"/>
      <c r="W315" s="24"/>
      <c r="X315" s="24"/>
      <c r="Y315" s="233" t="s">
        <v>1220</v>
      </c>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60" t="s">
        <v>89</v>
      </c>
      <c r="BF315" s="260"/>
      <c r="BG315" s="307"/>
      <c r="BH315" s="307"/>
      <c r="BI315" s="307"/>
      <c r="BJ315" s="307"/>
      <c r="BK315" s="307"/>
      <c r="BL315" s="307"/>
      <c r="BM315" s="307"/>
      <c r="BN315" s="307"/>
      <c r="BO315" s="307"/>
      <c r="BP315" s="307"/>
      <c r="BQ315" s="307"/>
      <c r="BR315" s="307"/>
      <c r="BS315" s="307"/>
      <c r="BT315" s="307"/>
      <c r="BU315" s="307"/>
      <c r="BV315" s="66"/>
      <c r="BW315" s="62" t="s">
        <v>60</v>
      </c>
      <c r="BX315" s="62"/>
      <c r="BY315" s="62"/>
      <c r="BZ315" s="62"/>
      <c r="CA315" s="62"/>
      <c r="CB315" s="24"/>
      <c r="CD315" s="1"/>
      <c r="CJ315" s="58">
        <v>1</v>
      </c>
    </row>
    <row r="316" spans="2:88" s="10" customFormat="1" ht="17.100000000000001" customHeight="1">
      <c r="B316" s="320"/>
      <c r="C316" s="24"/>
      <c r="D316" s="24"/>
      <c r="E316" s="24"/>
      <c r="F316" s="24"/>
      <c r="G316" s="24"/>
      <c r="H316" s="24"/>
      <c r="I316" s="24"/>
      <c r="J316" s="24"/>
      <c r="K316" s="24"/>
      <c r="L316" s="24"/>
      <c r="M316" s="24"/>
      <c r="N316" s="24" t="s">
        <v>184</v>
      </c>
      <c r="O316" s="24"/>
      <c r="P316" s="24"/>
      <c r="Q316" s="24"/>
      <c r="R316" s="24"/>
      <c r="S316" s="24"/>
      <c r="T316" s="24"/>
      <c r="U316" s="24"/>
      <c r="V316" s="24"/>
      <c r="W316" s="24"/>
      <c r="X316" s="24"/>
      <c r="Y316" s="233" t="s">
        <v>1220</v>
      </c>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60" t="s">
        <v>89</v>
      </c>
      <c r="BF316" s="260"/>
      <c r="BG316" s="307"/>
      <c r="BH316" s="307"/>
      <c r="BI316" s="307"/>
      <c r="BJ316" s="307"/>
      <c r="BK316" s="307"/>
      <c r="BL316" s="307"/>
      <c r="BM316" s="307"/>
      <c r="BN316" s="307"/>
      <c r="BO316" s="307"/>
      <c r="BP316" s="307"/>
      <c r="BQ316" s="307"/>
      <c r="BR316" s="307"/>
      <c r="BS316" s="307"/>
      <c r="BT316" s="307"/>
      <c r="BU316" s="307"/>
      <c r="BV316" s="66"/>
      <c r="BW316" s="62" t="s">
        <v>60</v>
      </c>
      <c r="BX316" s="62"/>
      <c r="BY316" s="62"/>
      <c r="BZ316" s="62"/>
      <c r="CA316" s="62"/>
      <c r="CB316" s="24"/>
      <c r="CC316" s="202" t="s">
        <v>1077</v>
      </c>
      <c r="CD316" s="7"/>
      <c r="CJ316" s="58">
        <v>1</v>
      </c>
    </row>
    <row r="317" spans="2:88" s="10" customFormat="1" ht="17.100000000000001" customHeight="1">
      <c r="B317" s="320"/>
      <c r="C317" s="24"/>
      <c r="D317" s="24"/>
      <c r="E317" s="24"/>
      <c r="F317" s="24"/>
      <c r="G317" s="24"/>
      <c r="H317" s="24"/>
      <c r="I317" s="24"/>
      <c r="J317" s="24"/>
      <c r="K317" s="24"/>
      <c r="L317" s="24"/>
      <c r="M317" s="24"/>
      <c r="N317" s="24" t="s">
        <v>185</v>
      </c>
      <c r="O317" s="24"/>
      <c r="P317" s="24"/>
      <c r="Q317" s="24"/>
      <c r="R317" s="24"/>
      <c r="S317" s="24"/>
      <c r="T317" s="24"/>
      <c r="U317" s="24"/>
      <c r="V317" s="24"/>
      <c r="W317" s="24"/>
      <c r="X317" s="24"/>
      <c r="Y317" s="233" t="s">
        <v>1220</v>
      </c>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60" t="s">
        <v>89</v>
      </c>
      <c r="BF317" s="260"/>
      <c r="BG317" s="307"/>
      <c r="BH317" s="307"/>
      <c r="BI317" s="307"/>
      <c r="BJ317" s="307"/>
      <c r="BK317" s="307"/>
      <c r="BL317" s="307"/>
      <c r="BM317" s="307"/>
      <c r="BN317" s="307"/>
      <c r="BO317" s="307"/>
      <c r="BP317" s="307"/>
      <c r="BQ317" s="307"/>
      <c r="BR317" s="307"/>
      <c r="BS317" s="307"/>
      <c r="BT317" s="307"/>
      <c r="BU317" s="307"/>
      <c r="BV317" s="66"/>
      <c r="BW317" s="62" t="s">
        <v>60</v>
      </c>
      <c r="BX317" s="62"/>
      <c r="BY317" s="62"/>
      <c r="BZ317" s="62"/>
      <c r="CA317" s="62"/>
      <c r="CB317" s="24"/>
      <c r="CC317" s="317">
        <f>SUM(BG312:BU317)</f>
        <v>0</v>
      </c>
      <c r="CD317" s="318"/>
      <c r="CJ317" s="58">
        <v>1</v>
      </c>
    </row>
    <row r="318" spans="2:88" s="2" customFormat="1" ht="4.5" customHeight="1">
      <c r="B318" s="320"/>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20"/>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20"/>
      <c r="C320" s="24"/>
      <c r="D320" s="24" t="s">
        <v>186</v>
      </c>
      <c r="E320" s="24"/>
      <c r="F320" s="24"/>
      <c r="G320" s="24"/>
      <c r="H320" s="24"/>
      <c r="I320" s="24"/>
      <c r="J320" s="24"/>
      <c r="K320" s="24"/>
      <c r="L320" s="24"/>
      <c r="M320" s="24"/>
      <c r="N320" s="24"/>
      <c r="O320" s="24"/>
      <c r="P320" s="24"/>
      <c r="Q320" s="24"/>
      <c r="R320" s="24"/>
      <c r="S320" s="24"/>
      <c r="T320" s="24"/>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J320" s="58">
        <v>1</v>
      </c>
    </row>
    <row r="321" spans="2:88" s="2" customFormat="1" ht="4.5" customHeight="1">
      <c r="B321" s="320"/>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20"/>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20"/>
      <c r="C323" s="24"/>
      <c r="D323" s="24" t="s">
        <v>187</v>
      </c>
      <c r="E323" s="24"/>
      <c r="F323" s="24"/>
      <c r="G323" s="24"/>
      <c r="H323" s="24"/>
      <c r="I323" s="24"/>
      <c r="J323" s="24"/>
      <c r="K323" s="24"/>
      <c r="L323" s="24"/>
      <c r="M323" s="24"/>
      <c r="N323" s="24"/>
      <c r="O323" s="24"/>
      <c r="P323" s="24"/>
      <c r="Q323" s="24"/>
      <c r="R323" s="24"/>
      <c r="S323" s="24"/>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J323" s="58">
        <v>1</v>
      </c>
    </row>
    <row r="324" spans="2:88" s="2" customFormat="1" ht="14.1" customHeight="1">
      <c r="B324" s="320"/>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20"/>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20"/>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c r="BA326" s="203"/>
      <c r="BB326" s="203"/>
      <c r="BC326" s="203"/>
      <c r="BD326" s="203"/>
      <c r="BE326" s="203"/>
      <c r="BF326" s="203"/>
      <c r="BG326" s="203"/>
      <c r="BH326" s="203"/>
      <c r="BI326" s="203"/>
      <c r="BJ326" s="203"/>
      <c r="BK326" s="203"/>
      <c r="BL326" s="203"/>
      <c r="BM326" s="203"/>
      <c r="BN326" s="203"/>
      <c r="BO326" s="203"/>
      <c r="BP326" s="203"/>
      <c r="BQ326" s="203"/>
      <c r="BR326" s="203"/>
      <c r="BS326" s="203"/>
      <c r="BT326" s="203"/>
      <c r="BU326" s="203"/>
      <c r="BV326" s="203"/>
      <c r="BW326" s="203"/>
      <c r="BX326" s="203"/>
      <c r="BY326" s="203"/>
      <c r="BZ326" s="203"/>
      <c r="CA326" s="203"/>
      <c r="CB326" s="203"/>
      <c r="CC326" s="1"/>
      <c r="CD326" s="1"/>
      <c r="CJ326" s="58">
        <v>1</v>
      </c>
    </row>
    <row r="327" spans="2:88" s="2" customFormat="1" ht="4.5" customHeight="1">
      <c r="B327" s="320"/>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20"/>
      <c r="C328" s="24"/>
      <c r="D328" s="24" t="s">
        <v>171</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67"/>
      <c r="AL328" s="267"/>
      <c r="AM328" s="267"/>
      <c r="AN328" s="267"/>
      <c r="AO328" s="267"/>
      <c r="AP328" s="267"/>
      <c r="AQ328" s="267"/>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858</v>
      </c>
      <c r="CD328" s="1"/>
      <c r="CE328" s="1"/>
      <c r="CJ328" s="58">
        <v>1</v>
      </c>
    </row>
    <row r="329" spans="2:88" s="2" customFormat="1" ht="4.5" customHeight="1">
      <c r="B329" s="320"/>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20"/>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20"/>
      <c r="C331" s="24"/>
      <c r="D331" s="24" t="s">
        <v>172</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67"/>
      <c r="AL331" s="267"/>
      <c r="AM331" s="267"/>
      <c r="AN331" s="267"/>
      <c r="AO331" s="267"/>
      <c r="AP331" s="267"/>
      <c r="AQ331" s="267"/>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1075</v>
      </c>
      <c r="CD331" s="1"/>
      <c r="CE331" s="1"/>
      <c r="CJ331" s="58">
        <v>1</v>
      </c>
    </row>
    <row r="332" spans="2:88" s="2" customFormat="1" ht="4.5" customHeight="1">
      <c r="B332" s="320"/>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20"/>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20"/>
      <c r="C334" s="24"/>
      <c r="D334" s="24" t="s">
        <v>173</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19"/>
      <c r="AV334" s="319"/>
      <c r="AW334" s="319"/>
      <c r="AX334" s="319"/>
      <c r="AY334" s="319"/>
      <c r="AZ334" s="319"/>
      <c r="BA334" s="319"/>
      <c r="BB334" s="319"/>
      <c r="BC334" s="319"/>
      <c r="BD334" s="319"/>
      <c r="BE334" s="319"/>
      <c r="BF334" s="319"/>
      <c r="BG334" s="319"/>
      <c r="BH334" s="319"/>
      <c r="BI334" s="25"/>
      <c r="BJ334" s="25"/>
      <c r="BK334" s="25"/>
      <c r="BL334" s="25"/>
      <c r="BM334" s="25"/>
      <c r="BN334" s="25"/>
      <c r="BO334" s="25"/>
      <c r="BP334" s="25"/>
      <c r="BQ334" s="25"/>
      <c r="BR334" s="25"/>
      <c r="BS334" s="25"/>
      <c r="BT334" s="25"/>
      <c r="BU334" s="25"/>
      <c r="BV334" s="25"/>
      <c r="BW334" s="25"/>
      <c r="BX334" s="25"/>
      <c r="BY334" s="25"/>
      <c r="BZ334" s="25"/>
      <c r="CA334" s="25"/>
      <c r="CB334" s="25"/>
      <c r="CC334" s="1" t="s">
        <v>1074</v>
      </c>
      <c r="CD334" s="1"/>
      <c r="CE334" s="1"/>
      <c r="CJ334" s="58">
        <v>1</v>
      </c>
    </row>
    <row r="335" spans="2:88" s="2" customFormat="1" ht="4.5" customHeight="1">
      <c r="B335" s="320"/>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20"/>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20"/>
      <c r="C337" s="24"/>
      <c r="D337" s="24" t="s">
        <v>174</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19"/>
      <c r="AV337" s="319"/>
      <c r="AW337" s="319"/>
      <c r="AX337" s="319"/>
      <c r="AY337" s="319"/>
      <c r="AZ337" s="319"/>
      <c r="BA337" s="319"/>
      <c r="BB337" s="319"/>
      <c r="BC337" s="319"/>
      <c r="BD337" s="319"/>
      <c r="BE337" s="319"/>
      <c r="BF337" s="319"/>
      <c r="BG337" s="319"/>
      <c r="BH337" s="319"/>
      <c r="BI337" s="25"/>
      <c r="BJ337" s="25"/>
      <c r="BK337" s="25"/>
      <c r="BL337" s="25"/>
      <c r="BM337" s="25"/>
      <c r="BN337" s="25"/>
      <c r="BO337" s="25"/>
      <c r="BP337" s="25"/>
      <c r="BQ337" s="25"/>
      <c r="BR337" s="25"/>
      <c r="BS337" s="25"/>
      <c r="BT337" s="25"/>
      <c r="BU337" s="25"/>
      <c r="BV337" s="25"/>
      <c r="BW337" s="25"/>
      <c r="BX337" s="25"/>
      <c r="BY337" s="25"/>
      <c r="BZ337" s="25"/>
      <c r="CA337" s="25"/>
      <c r="CB337" s="25"/>
      <c r="CC337" s="1" t="s">
        <v>1074</v>
      </c>
      <c r="CD337" s="1"/>
      <c r="CE337" s="1"/>
      <c r="CJ337" s="58">
        <v>1</v>
      </c>
    </row>
    <row r="338" spans="2:88" s="2" customFormat="1" ht="4.5" customHeight="1">
      <c r="B338" s="320"/>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20"/>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20"/>
      <c r="C340" s="24"/>
      <c r="D340" s="24" t="s">
        <v>175</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19"/>
      <c r="AV340" s="319"/>
      <c r="AW340" s="319"/>
      <c r="AX340" s="319"/>
      <c r="AY340" s="319"/>
      <c r="AZ340" s="319"/>
      <c r="BA340" s="319"/>
      <c r="BB340" s="319"/>
      <c r="BC340" s="319"/>
      <c r="BD340" s="319"/>
      <c r="BE340" s="319"/>
      <c r="BF340" s="319"/>
      <c r="BG340" s="319"/>
      <c r="BH340" s="319"/>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20"/>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20"/>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20"/>
      <c r="C343" s="24"/>
      <c r="D343" s="24" t="s">
        <v>176</v>
      </c>
      <c r="E343" s="24"/>
      <c r="F343" s="24"/>
      <c r="G343" s="24"/>
      <c r="H343" s="24"/>
      <c r="I343" s="24"/>
      <c r="J343" s="24"/>
      <c r="K343" s="24" t="s">
        <v>1071</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19"/>
      <c r="AV343" s="319"/>
      <c r="AW343" s="319"/>
      <c r="AX343" s="319"/>
      <c r="AY343" s="319"/>
      <c r="AZ343" s="319"/>
      <c r="BA343" s="319"/>
      <c r="BB343" s="319"/>
      <c r="BC343" s="319"/>
      <c r="BD343" s="319"/>
      <c r="BE343" s="319"/>
      <c r="BF343" s="319"/>
      <c r="BG343" s="319"/>
      <c r="BH343" s="319"/>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1073</v>
      </c>
      <c r="CJ343" s="58">
        <v>1</v>
      </c>
    </row>
    <row r="344" spans="2:88" s="10" customFormat="1" ht="15.95" customHeight="1">
      <c r="B344" s="320"/>
      <c r="C344" s="24"/>
      <c r="D344" s="24"/>
      <c r="E344" s="24"/>
      <c r="F344" s="24"/>
      <c r="G344" s="24"/>
      <c r="H344" s="24"/>
      <c r="I344" s="24"/>
      <c r="J344" s="24"/>
      <c r="K344" s="24" t="s">
        <v>1072</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67" t="s">
        <v>37</v>
      </c>
      <c r="AY344" s="267"/>
      <c r="AZ344" s="55"/>
      <c r="BA344" s="55"/>
      <c r="BB344" s="55" t="s">
        <v>139</v>
      </c>
      <c r="BC344" s="55"/>
      <c r="BD344" s="55"/>
      <c r="BE344" s="55"/>
      <c r="BF344" s="55"/>
      <c r="BG344" s="267" t="s">
        <v>37</v>
      </c>
      <c r="BH344" s="267"/>
      <c r="BI344" s="55"/>
      <c r="BJ344" s="55"/>
      <c r="BK344" s="55" t="s">
        <v>177</v>
      </c>
      <c r="BL344" s="25"/>
      <c r="BM344" s="25"/>
      <c r="BN344" s="25"/>
      <c r="BO344" s="25"/>
      <c r="BP344" s="25"/>
      <c r="BQ344" s="25"/>
      <c r="BR344" s="25"/>
      <c r="BS344" s="25"/>
      <c r="BT344" s="25"/>
      <c r="BU344" s="25"/>
      <c r="BV344" s="25"/>
      <c r="BW344" s="25"/>
      <c r="BX344" s="25"/>
      <c r="BY344" s="25"/>
      <c r="BZ344" s="25"/>
      <c r="CA344" s="25"/>
      <c r="CB344" s="25"/>
      <c r="CC344" s="10" t="s">
        <v>1165</v>
      </c>
      <c r="CJ344" s="58">
        <v>1</v>
      </c>
    </row>
    <row r="345" spans="2:88" s="2" customFormat="1" ht="4.5" customHeight="1">
      <c r="B345" s="320"/>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20"/>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20"/>
      <c r="C347" s="24"/>
      <c r="D347" s="24" t="s">
        <v>178</v>
      </c>
      <c r="E347" s="24"/>
      <c r="F347" s="24"/>
      <c r="G347" s="24"/>
      <c r="H347" s="24"/>
      <c r="I347" s="24"/>
      <c r="J347" s="24"/>
      <c r="K347" s="24"/>
      <c r="L347" s="24"/>
      <c r="M347" s="24"/>
      <c r="N347" s="24"/>
      <c r="O347" s="24"/>
      <c r="P347" s="24"/>
      <c r="Q347" s="24"/>
      <c r="R347" s="24"/>
      <c r="S347" s="24"/>
      <c r="T347" s="24"/>
      <c r="U347" s="24"/>
      <c r="V347" s="24"/>
      <c r="W347" s="24" t="s">
        <v>1078</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179</v>
      </c>
      <c r="BF347" s="24"/>
      <c r="BG347" s="24"/>
      <c r="BH347" s="24"/>
      <c r="BI347" s="24"/>
      <c r="BJ347" s="24"/>
      <c r="BK347" s="24"/>
      <c r="BL347" s="24"/>
      <c r="BM347" s="24"/>
      <c r="BN347" s="24"/>
      <c r="BO347" s="24"/>
      <c r="BP347" s="24"/>
      <c r="BQ347" s="24"/>
      <c r="BR347" s="24"/>
      <c r="BS347" s="24"/>
      <c r="BT347" s="24"/>
      <c r="BU347" s="24"/>
      <c r="BV347" s="24"/>
      <c r="BW347" s="24" t="s">
        <v>60</v>
      </c>
      <c r="BX347" s="24"/>
      <c r="BY347" s="24"/>
      <c r="BZ347" s="24"/>
      <c r="CA347" s="24"/>
      <c r="CB347" s="24"/>
      <c r="CJ347" s="58">
        <v>1</v>
      </c>
    </row>
    <row r="348" spans="2:88" s="10" customFormat="1" ht="15.95" customHeight="1">
      <c r="B348" s="320"/>
      <c r="C348" s="24"/>
      <c r="D348" s="24"/>
      <c r="E348" s="24"/>
      <c r="F348" s="24"/>
      <c r="G348" s="24"/>
      <c r="H348" s="24"/>
      <c r="I348" s="24"/>
      <c r="J348" s="24"/>
      <c r="K348" s="24"/>
      <c r="L348" s="24"/>
      <c r="M348" s="24"/>
      <c r="N348" s="24" t="s">
        <v>180</v>
      </c>
      <c r="O348" s="24"/>
      <c r="P348" s="24"/>
      <c r="Q348" s="24"/>
      <c r="R348" s="24"/>
      <c r="S348" s="24"/>
      <c r="T348" s="24"/>
      <c r="U348" s="24"/>
      <c r="V348" s="24"/>
      <c r="W348" s="24"/>
      <c r="X348" s="24"/>
      <c r="Y348" s="233" t="s">
        <v>1220</v>
      </c>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60" t="s">
        <v>89</v>
      </c>
      <c r="BF348" s="260"/>
      <c r="BG348" s="307"/>
      <c r="BH348" s="307"/>
      <c r="BI348" s="307"/>
      <c r="BJ348" s="307"/>
      <c r="BK348" s="307"/>
      <c r="BL348" s="307"/>
      <c r="BM348" s="307"/>
      <c r="BN348" s="307"/>
      <c r="BO348" s="307"/>
      <c r="BP348" s="307"/>
      <c r="BQ348" s="307"/>
      <c r="BR348" s="307"/>
      <c r="BS348" s="307"/>
      <c r="BT348" s="307"/>
      <c r="BU348" s="307"/>
      <c r="BV348" s="66"/>
      <c r="BW348" s="62" t="s">
        <v>60</v>
      </c>
      <c r="BX348" s="62"/>
      <c r="BY348" s="62"/>
      <c r="BZ348" s="62"/>
      <c r="CA348" s="62"/>
      <c r="CB348" s="24"/>
      <c r="CC348" s="10" t="s">
        <v>1076</v>
      </c>
      <c r="CJ348" s="58">
        <v>1</v>
      </c>
    </row>
    <row r="349" spans="2:88" s="10" customFormat="1" ht="17.100000000000001" customHeight="1">
      <c r="B349" s="320"/>
      <c r="C349" s="24"/>
      <c r="D349" s="24"/>
      <c r="E349" s="24"/>
      <c r="F349" s="24"/>
      <c r="G349" s="24"/>
      <c r="H349" s="24"/>
      <c r="I349" s="24"/>
      <c r="J349" s="24"/>
      <c r="K349" s="24"/>
      <c r="L349" s="24"/>
      <c r="M349" s="24"/>
      <c r="N349" s="24" t="s">
        <v>181</v>
      </c>
      <c r="O349" s="24"/>
      <c r="P349" s="24"/>
      <c r="Q349" s="24"/>
      <c r="R349" s="24"/>
      <c r="S349" s="24"/>
      <c r="T349" s="24"/>
      <c r="U349" s="24"/>
      <c r="V349" s="24"/>
      <c r="W349" s="24"/>
      <c r="X349" s="24"/>
      <c r="Y349" s="233" t="s">
        <v>1220</v>
      </c>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60" t="s">
        <v>89</v>
      </c>
      <c r="BF349" s="260"/>
      <c r="BG349" s="307"/>
      <c r="BH349" s="307"/>
      <c r="BI349" s="307"/>
      <c r="BJ349" s="307"/>
      <c r="BK349" s="307"/>
      <c r="BL349" s="307"/>
      <c r="BM349" s="307"/>
      <c r="BN349" s="307"/>
      <c r="BO349" s="307"/>
      <c r="BP349" s="307"/>
      <c r="BQ349" s="307"/>
      <c r="BR349" s="307"/>
      <c r="BS349" s="307"/>
      <c r="BT349" s="307"/>
      <c r="BU349" s="307"/>
      <c r="BV349" s="66"/>
      <c r="BW349" s="62" t="s">
        <v>60</v>
      </c>
      <c r="BX349" s="62"/>
      <c r="BY349" s="62"/>
      <c r="BZ349" s="62"/>
      <c r="CA349" s="62"/>
      <c r="CB349" s="24"/>
      <c r="CJ349" s="58">
        <v>1</v>
      </c>
    </row>
    <row r="350" spans="2:88" s="10" customFormat="1" ht="17.100000000000001" customHeight="1">
      <c r="B350" s="320"/>
      <c r="C350" s="24"/>
      <c r="D350" s="24"/>
      <c r="E350" s="24"/>
      <c r="F350" s="24"/>
      <c r="G350" s="24"/>
      <c r="H350" s="24"/>
      <c r="I350" s="24"/>
      <c r="J350" s="24"/>
      <c r="K350" s="24"/>
      <c r="L350" s="24"/>
      <c r="M350" s="24"/>
      <c r="N350" s="24" t="s">
        <v>182</v>
      </c>
      <c r="O350" s="24"/>
      <c r="P350" s="24"/>
      <c r="Q350" s="24"/>
      <c r="R350" s="24"/>
      <c r="S350" s="24"/>
      <c r="T350" s="24"/>
      <c r="U350" s="24"/>
      <c r="V350" s="24"/>
      <c r="W350" s="24"/>
      <c r="X350" s="24"/>
      <c r="Y350" s="233" t="s">
        <v>1220</v>
      </c>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60" t="s">
        <v>89</v>
      </c>
      <c r="BF350" s="260"/>
      <c r="BG350" s="307"/>
      <c r="BH350" s="307"/>
      <c r="BI350" s="307"/>
      <c r="BJ350" s="307"/>
      <c r="BK350" s="307"/>
      <c r="BL350" s="307"/>
      <c r="BM350" s="307"/>
      <c r="BN350" s="307"/>
      <c r="BO350" s="307"/>
      <c r="BP350" s="307"/>
      <c r="BQ350" s="307"/>
      <c r="BR350" s="307"/>
      <c r="BS350" s="307"/>
      <c r="BT350" s="307"/>
      <c r="BU350" s="307"/>
      <c r="BV350" s="66"/>
      <c r="BW350" s="62" t="s">
        <v>60</v>
      </c>
      <c r="BX350" s="62"/>
      <c r="BY350" s="62"/>
      <c r="BZ350" s="62"/>
      <c r="CA350" s="62"/>
      <c r="CB350" s="24"/>
      <c r="CD350" s="1"/>
      <c r="CJ350" s="58">
        <v>1</v>
      </c>
    </row>
    <row r="351" spans="2:88" s="10" customFormat="1" ht="17.100000000000001" customHeight="1">
      <c r="B351" s="320"/>
      <c r="C351" s="24"/>
      <c r="D351" s="24"/>
      <c r="E351" s="24"/>
      <c r="F351" s="24"/>
      <c r="G351" s="24"/>
      <c r="H351" s="24"/>
      <c r="I351" s="24"/>
      <c r="J351" s="24"/>
      <c r="K351" s="24"/>
      <c r="L351" s="24"/>
      <c r="M351" s="24"/>
      <c r="N351" s="24" t="s">
        <v>183</v>
      </c>
      <c r="O351" s="24"/>
      <c r="P351" s="24"/>
      <c r="Q351" s="24"/>
      <c r="R351" s="24"/>
      <c r="S351" s="24"/>
      <c r="T351" s="24"/>
      <c r="U351" s="24"/>
      <c r="V351" s="24"/>
      <c r="W351" s="24"/>
      <c r="X351" s="24"/>
      <c r="Y351" s="233" t="s">
        <v>1220</v>
      </c>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60" t="s">
        <v>89</v>
      </c>
      <c r="BF351" s="260"/>
      <c r="BG351" s="307"/>
      <c r="BH351" s="307"/>
      <c r="BI351" s="307"/>
      <c r="BJ351" s="307"/>
      <c r="BK351" s="307"/>
      <c r="BL351" s="307"/>
      <c r="BM351" s="307"/>
      <c r="BN351" s="307"/>
      <c r="BO351" s="307"/>
      <c r="BP351" s="307"/>
      <c r="BQ351" s="307"/>
      <c r="BR351" s="307"/>
      <c r="BS351" s="307"/>
      <c r="BT351" s="307"/>
      <c r="BU351" s="307"/>
      <c r="BV351" s="66"/>
      <c r="BW351" s="62" t="s">
        <v>60</v>
      </c>
      <c r="BX351" s="62"/>
      <c r="BY351" s="62"/>
      <c r="BZ351" s="62"/>
      <c r="CA351" s="62"/>
      <c r="CB351" s="24"/>
      <c r="CD351" s="1"/>
      <c r="CJ351" s="58">
        <v>1</v>
      </c>
    </row>
    <row r="352" spans="2:88" s="1" customFormat="1" ht="17.100000000000001" customHeight="1">
      <c r="B352" s="320"/>
      <c r="C352" s="24"/>
      <c r="D352" s="24"/>
      <c r="E352" s="24"/>
      <c r="F352" s="24"/>
      <c r="G352" s="24"/>
      <c r="H352" s="24"/>
      <c r="I352" s="24"/>
      <c r="J352" s="24"/>
      <c r="K352" s="24"/>
      <c r="L352" s="24"/>
      <c r="M352" s="24"/>
      <c r="N352" s="24" t="s">
        <v>184</v>
      </c>
      <c r="O352" s="24"/>
      <c r="P352" s="24"/>
      <c r="Q352" s="24"/>
      <c r="R352" s="24"/>
      <c r="S352" s="24"/>
      <c r="T352" s="24"/>
      <c r="U352" s="24"/>
      <c r="V352" s="24"/>
      <c r="W352" s="24"/>
      <c r="X352" s="24"/>
      <c r="Y352" s="233" t="s">
        <v>1220</v>
      </c>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60" t="s">
        <v>89</v>
      </c>
      <c r="BF352" s="260"/>
      <c r="BG352" s="307"/>
      <c r="BH352" s="307"/>
      <c r="BI352" s="307"/>
      <c r="BJ352" s="307"/>
      <c r="BK352" s="307"/>
      <c r="BL352" s="307"/>
      <c r="BM352" s="307"/>
      <c r="BN352" s="307"/>
      <c r="BO352" s="307"/>
      <c r="BP352" s="307"/>
      <c r="BQ352" s="307"/>
      <c r="BR352" s="307"/>
      <c r="BS352" s="307"/>
      <c r="BT352" s="307"/>
      <c r="BU352" s="307"/>
      <c r="BV352" s="66"/>
      <c r="BW352" s="62" t="s">
        <v>60</v>
      </c>
      <c r="BX352" s="62"/>
      <c r="BY352" s="62"/>
      <c r="BZ352" s="62"/>
      <c r="CA352" s="62"/>
      <c r="CB352" s="24"/>
      <c r="CC352" s="202" t="s">
        <v>1077</v>
      </c>
      <c r="CD352" s="7"/>
      <c r="CE352" s="10"/>
      <c r="CJ352" s="58">
        <v>1</v>
      </c>
    </row>
    <row r="353" spans="2:88" s="1" customFormat="1" ht="17.100000000000001" customHeight="1">
      <c r="B353" s="320"/>
      <c r="C353" s="24"/>
      <c r="D353" s="24"/>
      <c r="E353" s="24"/>
      <c r="F353" s="24"/>
      <c r="G353" s="24"/>
      <c r="H353" s="24"/>
      <c r="I353" s="24"/>
      <c r="J353" s="24"/>
      <c r="K353" s="24"/>
      <c r="L353" s="24"/>
      <c r="M353" s="24"/>
      <c r="N353" s="24" t="s">
        <v>185</v>
      </c>
      <c r="O353" s="24"/>
      <c r="P353" s="24"/>
      <c r="Q353" s="24"/>
      <c r="R353" s="24"/>
      <c r="S353" s="24"/>
      <c r="T353" s="24"/>
      <c r="U353" s="24"/>
      <c r="V353" s="24"/>
      <c r="W353" s="24"/>
      <c r="X353" s="24"/>
      <c r="Y353" s="233" t="s">
        <v>1220</v>
      </c>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60" t="s">
        <v>89</v>
      </c>
      <c r="BF353" s="260"/>
      <c r="BG353" s="307"/>
      <c r="BH353" s="307"/>
      <c r="BI353" s="307"/>
      <c r="BJ353" s="307"/>
      <c r="BK353" s="307"/>
      <c r="BL353" s="307"/>
      <c r="BM353" s="307"/>
      <c r="BN353" s="307"/>
      <c r="BO353" s="307"/>
      <c r="BP353" s="307"/>
      <c r="BQ353" s="307"/>
      <c r="BR353" s="307"/>
      <c r="BS353" s="307"/>
      <c r="BT353" s="307"/>
      <c r="BU353" s="307"/>
      <c r="BV353" s="66"/>
      <c r="BW353" s="62" t="s">
        <v>60</v>
      </c>
      <c r="BX353" s="62"/>
      <c r="BY353" s="62"/>
      <c r="BZ353" s="62"/>
      <c r="CA353" s="62"/>
      <c r="CB353" s="24"/>
      <c r="CC353" s="317">
        <f>SUM(BG348:BU353)</f>
        <v>0</v>
      </c>
      <c r="CD353" s="318"/>
      <c r="CE353" s="10"/>
      <c r="CJ353" s="58">
        <v>1</v>
      </c>
    </row>
    <row r="354" spans="2:88" s="2" customFormat="1" ht="4.5" customHeight="1">
      <c r="B354" s="320"/>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20"/>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20"/>
      <c r="C356" s="24"/>
      <c r="D356" s="24" t="s">
        <v>186</v>
      </c>
      <c r="E356" s="24"/>
      <c r="F356" s="24"/>
      <c r="G356" s="24"/>
      <c r="H356" s="24"/>
      <c r="I356" s="24"/>
      <c r="J356" s="24"/>
      <c r="K356" s="24"/>
      <c r="L356" s="24"/>
      <c r="M356" s="24"/>
      <c r="N356" s="24"/>
      <c r="O356" s="24"/>
      <c r="P356" s="24"/>
      <c r="Q356" s="24"/>
      <c r="R356" s="24"/>
      <c r="S356" s="24"/>
      <c r="T356" s="24"/>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J356" s="58">
        <v>1</v>
      </c>
    </row>
    <row r="357" spans="2:88" s="2" customFormat="1" ht="4.5" customHeight="1">
      <c r="B357" s="320"/>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8" t="s">
        <v>855</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5" t="s">
        <v>1018</v>
      </c>
      <c r="C359" s="24"/>
      <c r="D359" s="24" t="s">
        <v>187</v>
      </c>
      <c r="E359" s="24"/>
      <c r="F359" s="24"/>
      <c r="G359" s="24"/>
      <c r="H359" s="24"/>
      <c r="I359" s="24"/>
      <c r="J359" s="24"/>
      <c r="K359" s="24"/>
      <c r="L359" s="24"/>
      <c r="M359" s="24"/>
      <c r="N359" s="24"/>
      <c r="O359" s="24"/>
      <c r="P359" s="24"/>
      <c r="Q359" s="24"/>
      <c r="R359" s="24"/>
      <c r="S359" s="24"/>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174" t="s">
        <v>1018</v>
      </c>
      <c r="CJ359" s="58">
        <v>1</v>
      </c>
    </row>
    <row r="360" spans="2:88" s="2" customFormat="1" ht="14.1" customHeight="1" thickBot="1">
      <c r="B360" s="196" t="s">
        <v>1015</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6" t="s">
        <v>1015</v>
      </c>
      <c r="CD360" s="1"/>
      <c r="CJ360" s="141">
        <v>1</v>
      </c>
    </row>
    <row r="361" spans="2:88" s="2" customFormat="1" ht="15.95" customHeight="1">
      <c r="B361" s="197" t="s">
        <v>1016</v>
      </c>
      <c r="C361" s="24"/>
      <c r="D361" s="24" t="s">
        <v>170</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59" t="s">
        <v>169</v>
      </c>
      <c r="AL361" s="259"/>
      <c r="AM361" s="259"/>
      <c r="AN361" s="259"/>
      <c r="AO361" s="259"/>
      <c r="AP361" s="259"/>
      <c r="AQ361" s="259"/>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7" t="s">
        <v>1016</v>
      </c>
      <c r="CD361" s="204"/>
      <c r="CE361" s="204"/>
      <c r="CJ361" s="58">
        <v>1</v>
      </c>
    </row>
    <row r="362" spans="2:88" s="2" customFormat="1" ht="2.1" customHeight="1" thickBot="1">
      <c r="B362" s="320" t="s">
        <v>1079</v>
      </c>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c r="BA362" s="203"/>
      <c r="BB362" s="203"/>
      <c r="BC362" s="203"/>
      <c r="BD362" s="203"/>
      <c r="BE362" s="203"/>
      <c r="BF362" s="203"/>
      <c r="BG362" s="203"/>
      <c r="BH362" s="203"/>
      <c r="BI362" s="203"/>
      <c r="BJ362" s="203"/>
      <c r="BK362" s="203"/>
      <c r="BL362" s="203"/>
      <c r="BM362" s="203"/>
      <c r="BN362" s="203"/>
      <c r="BO362" s="203"/>
      <c r="BP362" s="203"/>
      <c r="BQ362" s="203"/>
      <c r="BR362" s="203"/>
      <c r="BS362" s="203"/>
      <c r="BT362" s="203"/>
      <c r="BU362" s="203"/>
      <c r="BV362" s="203"/>
      <c r="BW362" s="203"/>
      <c r="BX362" s="203"/>
      <c r="BY362" s="203"/>
      <c r="BZ362" s="203"/>
      <c r="CA362" s="203"/>
      <c r="CB362" s="203"/>
      <c r="CC362" s="1"/>
      <c r="CD362" s="1"/>
      <c r="CJ362" s="58">
        <v>1</v>
      </c>
    </row>
    <row r="363" spans="2:88" s="2" customFormat="1" ht="3.95" customHeight="1">
      <c r="B363" s="320"/>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20"/>
      <c r="C364" s="24"/>
      <c r="D364" s="24" t="s">
        <v>171</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67"/>
      <c r="AL364" s="267"/>
      <c r="AM364" s="267"/>
      <c r="AN364" s="267"/>
      <c r="AO364" s="267"/>
      <c r="AP364" s="267"/>
      <c r="AQ364" s="267"/>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858</v>
      </c>
      <c r="CJ364" s="58">
        <v>1</v>
      </c>
    </row>
    <row r="365" spans="2:88" s="2" customFormat="1" ht="4.5" customHeight="1">
      <c r="B365" s="320"/>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20"/>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20"/>
      <c r="C367" s="24"/>
      <c r="D367" s="24" t="s">
        <v>172</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67"/>
      <c r="AL367" s="267"/>
      <c r="AM367" s="267"/>
      <c r="AN367" s="267"/>
      <c r="AO367" s="267"/>
      <c r="AP367" s="267"/>
      <c r="AQ367" s="267"/>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1075</v>
      </c>
      <c r="CJ367" s="58">
        <v>1</v>
      </c>
    </row>
    <row r="368" spans="2:88" s="2" customFormat="1" ht="4.5" customHeight="1">
      <c r="B368" s="320"/>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20"/>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20"/>
      <c r="C370" s="24"/>
      <c r="D370" s="24" t="s">
        <v>173</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19"/>
      <c r="AV370" s="319"/>
      <c r="AW370" s="319"/>
      <c r="AX370" s="319"/>
      <c r="AY370" s="319"/>
      <c r="AZ370" s="319"/>
      <c r="BA370" s="319"/>
      <c r="BB370" s="319"/>
      <c r="BC370" s="319"/>
      <c r="BD370" s="319"/>
      <c r="BE370" s="319"/>
      <c r="BF370" s="319"/>
      <c r="BG370" s="319"/>
      <c r="BH370" s="319"/>
      <c r="BI370" s="25"/>
      <c r="BJ370" s="25"/>
      <c r="BK370" s="25"/>
      <c r="BL370" s="25"/>
      <c r="BM370" s="25"/>
      <c r="BN370" s="25"/>
      <c r="BO370" s="25"/>
      <c r="BP370" s="25"/>
      <c r="BQ370" s="25"/>
      <c r="BR370" s="25"/>
      <c r="BS370" s="25"/>
      <c r="BT370" s="25"/>
      <c r="BU370" s="25"/>
      <c r="BV370" s="25"/>
      <c r="BW370" s="25"/>
      <c r="BX370" s="25"/>
      <c r="BY370" s="25"/>
      <c r="BZ370" s="25"/>
      <c r="CA370" s="25"/>
      <c r="CB370" s="25"/>
      <c r="CC370" s="1" t="s">
        <v>1074</v>
      </c>
      <c r="CJ370" s="58">
        <v>1</v>
      </c>
    </row>
    <row r="371" spans="2:88" s="2" customFormat="1" ht="4.5" customHeight="1">
      <c r="B371" s="320"/>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20"/>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20"/>
      <c r="C373" s="24"/>
      <c r="D373" s="24" t="s">
        <v>174</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19"/>
      <c r="AV373" s="319"/>
      <c r="AW373" s="319"/>
      <c r="AX373" s="319"/>
      <c r="AY373" s="319"/>
      <c r="AZ373" s="319"/>
      <c r="BA373" s="319"/>
      <c r="BB373" s="319"/>
      <c r="BC373" s="319"/>
      <c r="BD373" s="319"/>
      <c r="BE373" s="319"/>
      <c r="BF373" s="319"/>
      <c r="BG373" s="319"/>
      <c r="BH373" s="319"/>
      <c r="BI373" s="25"/>
      <c r="BJ373" s="25"/>
      <c r="BK373" s="25"/>
      <c r="BL373" s="25"/>
      <c r="BM373" s="25"/>
      <c r="BN373" s="25"/>
      <c r="BO373" s="25"/>
      <c r="BP373" s="25"/>
      <c r="BQ373" s="25"/>
      <c r="BR373" s="25"/>
      <c r="BS373" s="25"/>
      <c r="BT373" s="25"/>
      <c r="BU373" s="25"/>
      <c r="BV373" s="25"/>
      <c r="BW373" s="25"/>
      <c r="BX373" s="25"/>
      <c r="BY373" s="25"/>
      <c r="BZ373" s="25"/>
      <c r="CA373" s="25"/>
      <c r="CB373" s="25"/>
      <c r="CC373" s="1" t="s">
        <v>1074</v>
      </c>
      <c r="CJ373" s="58">
        <v>1</v>
      </c>
    </row>
    <row r="374" spans="2:88" s="2" customFormat="1" ht="4.5" customHeight="1">
      <c r="B374" s="320"/>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20"/>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20"/>
      <c r="C376" s="24"/>
      <c r="D376" s="24" t="s">
        <v>175</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19"/>
      <c r="AV376" s="319"/>
      <c r="AW376" s="319"/>
      <c r="AX376" s="319"/>
      <c r="AY376" s="319"/>
      <c r="AZ376" s="319"/>
      <c r="BA376" s="319"/>
      <c r="BB376" s="319"/>
      <c r="BC376" s="319"/>
      <c r="BD376" s="319"/>
      <c r="BE376" s="319"/>
      <c r="BF376" s="319"/>
      <c r="BG376" s="319"/>
      <c r="BH376" s="319"/>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20"/>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20"/>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20"/>
      <c r="C379" s="24"/>
      <c r="D379" s="24" t="s">
        <v>176</v>
      </c>
      <c r="E379" s="24"/>
      <c r="F379" s="24"/>
      <c r="G379" s="24"/>
      <c r="H379" s="24"/>
      <c r="I379" s="24"/>
      <c r="J379" s="24"/>
      <c r="K379" s="24" t="s">
        <v>1071</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19"/>
      <c r="AV379" s="319"/>
      <c r="AW379" s="319"/>
      <c r="AX379" s="319"/>
      <c r="AY379" s="319"/>
      <c r="AZ379" s="319"/>
      <c r="BA379" s="319"/>
      <c r="BB379" s="319"/>
      <c r="BC379" s="319"/>
      <c r="BD379" s="319"/>
      <c r="BE379" s="319"/>
      <c r="BF379" s="319"/>
      <c r="BG379" s="319"/>
      <c r="BH379" s="319"/>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1073</v>
      </c>
      <c r="CJ379" s="58">
        <v>1</v>
      </c>
    </row>
    <row r="380" spans="2:88" s="10" customFormat="1" ht="15.95" customHeight="1">
      <c r="B380" s="320"/>
      <c r="C380" s="24"/>
      <c r="D380" s="24"/>
      <c r="E380" s="24"/>
      <c r="F380" s="24"/>
      <c r="G380" s="24"/>
      <c r="H380" s="24"/>
      <c r="I380" s="24"/>
      <c r="J380" s="24"/>
      <c r="K380" s="24" t="s">
        <v>1072</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67" t="s">
        <v>37</v>
      </c>
      <c r="AY380" s="267"/>
      <c r="AZ380" s="55"/>
      <c r="BA380" s="55"/>
      <c r="BB380" s="55" t="s">
        <v>139</v>
      </c>
      <c r="BC380" s="55"/>
      <c r="BD380" s="55"/>
      <c r="BE380" s="55"/>
      <c r="BF380" s="55"/>
      <c r="BG380" s="267" t="s">
        <v>37</v>
      </c>
      <c r="BH380" s="267"/>
      <c r="BI380" s="55"/>
      <c r="BJ380" s="55"/>
      <c r="BK380" s="55" t="s">
        <v>177</v>
      </c>
      <c r="BL380" s="25"/>
      <c r="BM380" s="25"/>
      <c r="BN380" s="25"/>
      <c r="BO380" s="25"/>
      <c r="BP380" s="25"/>
      <c r="BQ380" s="25"/>
      <c r="BR380" s="25"/>
      <c r="BS380" s="25"/>
      <c r="BT380" s="25"/>
      <c r="BU380" s="25"/>
      <c r="BV380" s="25"/>
      <c r="BW380" s="25"/>
      <c r="BX380" s="25"/>
      <c r="BY380" s="25"/>
      <c r="BZ380" s="25"/>
      <c r="CA380" s="25"/>
      <c r="CB380" s="25"/>
      <c r="CC380" s="10" t="s">
        <v>1165</v>
      </c>
      <c r="CJ380" s="58">
        <v>1</v>
      </c>
    </row>
    <row r="381" spans="2:88" s="2" customFormat="1" ht="4.5" customHeight="1">
      <c r="B381" s="320"/>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20"/>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20"/>
      <c r="C383" s="24"/>
      <c r="D383" s="24" t="s">
        <v>178</v>
      </c>
      <c r="E383" s="24"/>
      <c r="F383" s="24"/>
      <c r="G383" s="24"/>
      <c r="H383" s="24"/>
      <c r="I383" s="24"/>
      <c r="J383" s="24"/>
      <c r="K383" s="24"/>
      <c r="L383" s="24"/>
      <c r="M383" s="24"/>
      <c r="N383" s="24"/>
      <c r="O383" s="24"/>
      <c r="P383" s="24"/>
      <c r="Q383" s="24"/>
      <c r="R383" s="24"/>
      <c r="S383" s="24"/>
      <c r="T383" s="24"/>
      <c r="U383" s="24"/>
      <c r="V383" s="24"/>
      <c r="W383" s="24" t="s">
        <v>1078</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179</v>
      </c>
      <c r="BF383" s="24"/>
      <c r="BG383" s="24"/>
      <c r="BH383" s="24"/>
      <c r="BI383" s="24"/>
      <c r="BJ383" s="24"/>
      <c r="BK383" s="24"/>
      <c r="BL383" s="24"/>
      <c r="BM383" s="24"/>
      <c r="BN383" s="24"/>
      <c r="BO383" s="24"/>
      <c r="BP383" s="24"/>
      <c r="BQ383" s="24"/>
      <c r="BR383" s="24"/>
      <c r="BS383" s="24"/>
      <c r="BT383" s="24"/>
      <c r="BU383" s="24"/>
      <c r="BV383" s="24"/>
      <c r="BW383" s="24" t="s">
        <v>60</v>
      </c>
      <c r="BX383" s="24"/>
      <c r="BY383" s="24"/>
      <c r="BZ383" s="24"/>
      <c r="CA383" s="24"/>
      <c r="CB383" s="24"/>
      <c r="CJ383" s="58">
        <v>1</v>
      </c>
    </row>
    <row r="384" spans="2:88" s="10" customFormat="1" ht="15.95" customHeight="1">
      <c r="B384" s="320"/>
      <c r="C384" s="24"/>
      <c r="D384" s="24"/>
      <c r="E384" s="24"/>
      <c r="F384" s="24"/>
      <c r="G384" s="24"/>
      <c r="H384" s="24"/>
      <c r="I384" s="24"/>
      <c r="J384" s="24"/>
      <c r="K384" s="24"/>
      <c r="L384" s="24"/>
      <c r="M384" s="24"/>
      <c r="N384" s="24" t="s">
        <v>180</v>
      </c>
      <c r="O384" s="24"/>
      <c r="P384" s="24"/>
      <c r="Q384" s="24"/>
      <c r="R384" s="24"/>
      <c r="S384" s="24"/>
      <c r="T384" s="24"/>
      <c r="U384" s="24"/>
      <c r="V384" s="24"/>
      <c r="W384" s="24"/>
      <c r="X384" s="24"/>
      <c r="Y384" s="233" t="s">
        <v>1220</v>
      </c>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60" t="s">
        <v>89</v>
      </c>
      <c r="BF384" s="260"/>
      <c r="BG384" s="307"/>
      <c r="BH384" s="307"/>
      <c r="BI384" s="307"/>
      <c r="BJ384" s="307"/>
      <c r="BK384" s="307"/>
      <c r="BL384" s="307"/>
      <c r="BM384" s="307"/>
      <c r="BN384" s="307"/>
      <c r="BO384" s="307"/>
      <c r="BP384" s="307"/>
      <c r="BQ384" s="307"/>
      <c r="BR384" s="307"/>
      <c r="BS384" s="307"/>
      <c r="BT384" s="307"/>
      <c r="BU384" s="307"/>
      <c r="BV384" s="66"/>
      <c r="BW384" s="62" t="s">
        <v>60</v>
      </c>
      <c r="BX384" s="62"/>
      <c r="BY384" s="62"/>
      <c r="BZ384" s="62"/>
      <c r="CA384" s="62"/>
      <c r="CB384" s="24"/>
      <c r="CC384" s="10" t="s">
        <v>1076</v>
      </c>
      <c r="CJ384" s="58">
        <v>1</v>
      </c>
    </row>
    <row r="385" spans="2:88" s="10" customFormat="1" ht="17.100000000000001" customHeight="1">
      <c r="B385" s="320"/>
      <c r="C385" s="24"/>
      <c r="D385" s="24"/>
      <c r="E385" s="24"/>
      <c r="F385" s="24"/>
      <c r="G385" s="24"/>
      <c r="H385" s="24"/>
      <c r="I385" s="24"/>
      <c r="J385" s="24"/>
      <c r="K385" s="24"/>
      <c r="L385" s="24"/>
      <c r="M385" s="24"/>
      <c r="N385" s="24" t="s">
        <v>181</v>
      </c>
      <c r="O385" s="24"/>
      <c r="P385" s="24"/>
      <c r="Q385" s="24"/>
      <c r="R385" s="24"/>
      <c r="S385" s="24"/>
      <c r="T385" s="24"/>
      <c r="U385" s="24"/>
      <c r="V385" s="24"/>
      <c r="W385" s="24"/>
      <c r="X385" s="24"/>
      <c r="Y385" s="233" t="s">
        <v>1220</v>
      </c>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60" t="s">
        <v>89</v>
      </c>
      <c r="BF385" s="260"/>
      <c r="BG385" s="307"/>
      <c r="BH385" s="307"/>
      <c r="BI385" s="307"/>
      <c r="BJ385" s="307"/>
      <c r="BK385" s="307"/>
      <c r="BL385" s="307"/>
      <c r="BM385" s="307"/>
      <c r="BN385" s="307"/>
      <c r="BO385" s="307"/>
      <c r="BP385" s="307"/>
      <c r="BQ385" s="307"/>
      <c r="BR385" s="307"/>
      <c r="BS385" s="307"/>
      <c r="BT385" s="307"/>
      <c r="BU385" s="307"/>
      <c r="BV385" s="66"/>
      <c r="BW385" s="62" t="s">
        <v>60</v>
      </c>
      <c r="BX385" s="62"/>
      <c r="BY385" s="62"/>
      <c r="BZ385" s="62"/>
      <c r="CA385" s="62"/>
      <c r="CB385" s="24"/>
      <c r="CJ385" s="58">
        <v>1</v>
      </c>
    </row>
    <row r="386" spans="2:88" s="10" customFormat="1" ht="17.100000000000001" customHeight="1">
      <c r="B386" s="320"/>
      <c r="C386" s="24"/>
      <c r="D386" s="24"/>
      <c r="E386" s="24"/>
      <c r="F386" s="24"/>
      <c r="G386" s="24"/>
      <c r="H386" s="24"/>
      <c r="I386" s="24"/>
      <c r="J386" s="24"/>
      <c r="K386" s="24"/>
      <c r="L386" s="24"/>
      <c r="M386" s="24"/>
      <c r="N386" s="24" t="s">
        <v>182</v>
      </c>
      <c r="O386" s="24"/>
      <c r="P386" s="24"/>
      <c r="Q386" s="24"/>
      <c r="R386" s="24"/>
      <c r="S386" s="24"/>
      <c r="T386" s="24"/>
      <c r="U386" s="24"/>
      <c r="V386" s="24"/>
      <c r="W386" s="24"/>
      <c r="X386" s="24"/>
      <c r="Y386" s="233" t="s">
        <v>1220</v>
      </c>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60" t="s">
        <v>89</v>
      </c>
      <c r="BF386" s="260"/>
      <c r="BG386" s="307"/>
      <c r="BH386" s="307"/>
      <c r="BI386" s="307"/>
      <c r="BJ386" s="307"/>
      <c r="BK386" s="307"/>
      <c r="BL386" s="307"/>
      <c r="BM386" s="307"/>
      <c r="BN386" s="307"/>
      <c r="BO386" s="307"/>
      <c r="BP386" s="307"/>
      <c r="BQ386" s="307"/>
      <c r="BR386" s="307"/>
      <c r="BS386" s="307"/>
      <c r="BT386" s="307"/>
      <c r="BU386" s="307"/>
      <c r="BV386" s="66"/>
      <c r="BW386" s="62" t="s">
        <v>60</v>
      </c>
      <c r="BX386" s="62"/>
      <c r="BY386" s="62"/>
      <c r="BZ386" s="62"/>
      <c r="CA386" s="62"/>
      <c r="CB386" s="24"/>
      <c r="CD386" s="1"/>
      <c r="CJ386" s="58">
        <v>1</v>
      </c>
    </row>
    <row r="387" spans="2:88" s="10" customFormat="1" ht="17.100000000000001" customHeight="1">
      <c r="B387" s="320"/>
      <c r="C387" s="24"/>
      <c r="D387" s="24"/>
      <c r="E387" s="24"/>
      <c r="F387" s="24"/>
      <c r="G387" s="24"/>
      <c r="H387" s="24"/>
      <c r="I387" s="24"/>
      <c r="J387" s="24"/>
      <c r="K387" s="24"/>
      <c r="L387" s="24"/>
      <c r="M387" s="24"/>
      <c r="N387" s="24" t="s">
        <v>183</v>
      </c>
      <c r="O387" s="24"/>
      <c r="P387" s="24"/>
      <c r="Q387" s="24"/>
      <c r="R387" s="24"/>
      <c r="S387" s="24"/>
      <c r="T387" s="24"/>
      <c r="U387" s="24"/>
      <c r="V387" s="24"/>
      <c r="W387" s="24"/>
      <c r="X387" s="24"/>
      <c r="Y387" s="233" t="s">
        <v>1220</v>
      </c>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60" t="s">
        <v>89</v>
      </c>
      <c r="BF387" s="260"/>
      <c r="BG387" s="307"/>
      <c r="BH387" s="307"/>
      <c r="BI387" s="307"/>
      <c r="BJ387" s="307"/>
      <c r="BK387" s="307"/>
      <c r="BL387" s="307"/>
      <c r="BM387" s="307"/>
      <c r="BN387" s="307"/>
      <c r="BO387" s="307"/>
      <c r="BP387" s="307"/>
      <c r="BQ387" s="307"/>
      <c r="BR387" s="307"/>
      <c r="BS387" s="307"/>
      <c r="BT387" s="307"/>
      <c r="BU387" s="307"/>
      <c r="BV387" s="66"/>
      <c r="BW387" s="62" t="s">
        <v>60</v>
      </c>
      <c r="BX387" s="62"/>
      <c r="BY387" s="62"/>
      <c r="BZ387" s="62"/>
      <c r="CA387" s="62"/>
      <c r="CB387" s="24"/>
      <c r="CD387" s="1"/>
      <c r="CJ387" s="58">
        <v>1</v>
      </c>
    </row>
    <row r="388" spans="2:88" s="10" customFormat="1" ht="17.100000000000001" customHeight="1">
      <c r="B388" s="320"/>
      <c r="C388" s="24"/>
      <c r="D388" s="24"/>
      <c r="E388" s="24"/>
      <c r="F388" s="24"/>
      <c r="G388" s="24"/>
      <c r="H388" s="24"/>
      <c r="I388" s="24"/>
      <c r="J388" s="24"/>
      <c r="K388" s="24"/>
      <c r="L388" s="24"/>
      <c r="M388" s="24"/>
      <c r="N388" s="24" t="s">
        <v>184</v>
      </c>
      <c r="O388" s="24"/>
      <c r="P388" s="24"/>
      <c r="Q388" s="24"/>
      <c r="R388" s="24"/>
      <c r="S388" s="24"/>
      <c r="T388" s="24"/>
      <c r="U388" s="24"/>
      <c r="V388" s="24"/>
      <c r="W388" s="24"/>
      <c r="X388" s="24"/>
      <c r="Y388" s="233" t="s">
        <v>1220</v>
      </c>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60" t="s">
        <v>89</v>
      </c>
      <c r="BF388" s="260"/>
      <c r="BG388" s="307"/>
      <c r="BH388" s="307"/>
      <c r="BI388" s="307"/>
      <c r="BJ388" s="307"/>
      <c r="BK388" s="307"/>
      <c r="BL388" s="307"/>
      <c r="BM388" s="307"/>
      <c r="BN388" s="307"/>
      <c r="BO388" s="307"/>
      <c r="BP388" s="307"/>
      <c r="BQ388" s="307"/>
      <c r="BR388" s="307"/>
      <c r="BS388" s="307"/>
      <c r="BT388" s="307"/>
      <c r="BU388" s="307"/>
      <c r="BV388" s="66"/>
      <c r="BW388" s="62" t="s">
        <v>60</v>
      </c>
      <c r="BX388" s="62"/>
      <c r="BY388" s="62"/>
      <c r="BZ388" s="62"/>
      <c r="CA388" s="62"/>
      <c r="CB388" s="24"/>
      <c r="CC388" s="202" t="s">
        <v>1077</v>
      </c>
      <c r="CD388" s="7"/>
      <c r="CJ388" s="58">
        <v>1</v>
      </c>
    </row>
    <row r="389" spans="2:88" s="10" customFormat="1" ht="17.100000000000001" customHeight="1">
      <c r="B389" s="320"/>
      <c r="C389" s="24"/>
      <c r="D389" s="24"/>
      <c r="E389" s="24"/>
      <c r="F389" s="24"/>
      <c r="G389" s="24"/>
      <c r="H389" s="24"/>
      <c r="I389" s="24"/>
      <c r="J389" s="24"/>
      <c r="K389" s="24"/>
      <c r="L389" s="24"/>
      <c r="M389" s="24"/>
      <c r="N389" s="24" t="s">
        <v>185</v>
      </c>
      <c r="O389" s="24"/>
      <c r="P389" s="24"/>
      <c r="Q389" s="24"/>
      <c r="R389" s="24"/>
      <c r="S389" s="24"/>
      <c r="T389" s="24"/>
      <c r="U389" s="24"/>
      <c r="V389" s="24"/>
      <c r="W389" s="24"/>
      <c r="X389" s="24"/>
      <c r="Y389" s="233" t="s">
        <v>1220</v>
      </c>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60" t="s">
        <v>89</v>
      </c>
      <c r="BF389" s="260"/>
      <c r="BG389" s="307"/>
      <c r="BH389" s="307"/>
      <c r="BI389" s="307"/>
      <c r="BJ389" s="307"/>
      <c r="BK389" s="307"/>
      <c r="BL389" s="307"/>
      <c r="BM389" s="307"/>
      <c r="BN389" s="307"/>
      <c r="BO389" s="307"/>
      <c r="BP389" s="307"/>
      <c r="BQ389" s="307"/>
      <c r="BR389" s="307"/>
      <c r="BS389" s="307"/>
      <c r="BT389" s="307"/>
      <c r="BU389" s="307"/>
      <c r="BV389" s="66"/>
      <c r="BW389" s="62" t="s">
        <v>60</v>
      </c>
      <c r="BX389" s="62"/>
      <c r="BY389" s="62"/>
      <c r="BZ389" s="62"/>
      <c r="CA389" s="62"/>
      <c r="CB389" s="24"/>
      <c r="CC389" s="317">
        <f>SUM(BG384:BU389)</f>
        <v>0</v>
      </c>
      <c r="CD389" s="318"/>
      <c r="CJ389" s="58">
        <v>1</v>
      </c>
    </row>
    <row r="390" spans="2:88" s="2" customFormat="1" ht="4.5" customHeight="1">
      <c r="B390" s="320"/>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20"/>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20"/>
      <c r="C392" s="24"/>
      <c r="D392" s="24" t="s">
        <v>186</v>
      </c>
      <c r="E392" s="24"/>
      <c r="F392" s="24"/>
      <c r="G392" s="24"/>
      <c r="H392" s="24"/>
      <c r="I392" s="24"/>
      <c r="J392" s="24"/>
      <c r="K392" s="24"/>
      <c r="L392" s="24"/>
      <c r="M392" s="24"/>
      <c r="N392" s="24"/>
      <c r="O392" s="24"/>
      <c r="P392" s="24"/>
      <c r="Q392" s="24"/>
      <c r="R392" s="24"/>
      <c r="S392" s="24"/>
      <c r="T392" s="24"/>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J392" s="58">
        <v>1</v>
      </c>
    </row>
    <row r="393" spans="2:88" s="2" customFormat="1" ht="4.5" customHeight="1">
      <c r="B393" s="320"/>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20"/>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20"/>
      <c r="C395" s="24"/>
      <c r="D395" s="24" t="s">
        <v>187</v>
      </c>
      <c r="E395" s="24"/>
      <c r="F395" s="24"/>
      <c r="G395" s="24"/>
      <c r="H395" s="24"/>
      <c r="I395" s="24"/>
      <c r="J395" s="24"/>
      <c r="K395" s="24"/>
      <c r="L395" s="24"/>
      <c r="M395" s="24"/>
      <c r="N395" s="24"/>
      <c r="O395" s="24"/>
      <c r="P395" s="24"/>
      <c r="Q395" s="24"/>
      <c r="R395" s="24"/>
      <c r="S395" s="24"/>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J395" s="58">
        <v>1</v>
      </c>
    </row>
    <row r="396" spans="2:88" s="2" customFormat="1" ht="14.1" customHeight="1">
      <c r="B396" s="320"/>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20"/>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20"/>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c r="BA398" s="203"/>
      <c r="BB398" s="203"/>
      <c r="BC398" s="203"/>
      <c r="BD398" s="203"/>
      <c r="BE398" s="203"/>
      <c r="BF398" s="203"/>
      <c r="BG398" s="203"/>
      <c r="BH398" s="203"/>
      <c r="BI398" s="203"/>
      <c r="BJ398" s="203"/>
      <c r="BK398" s="203"/>
      <c r="BL398" s="203"/>
      <c r="BM398" s="203"/>
      <c r="BN398" s="203"/>
      <c r="BO398" s="203"/>
      <c r="BP398" s="203"/>
      <c r="BQ398" s="203"/>
      <c r="BR398" s="203"/>
      <c r="BS398" s="203"/>
      <c r="BT398" s="203"/>
      <c r="BU398" s="203"/>
      <c r="BV398" s="203"/>
      <c r="BW398" s="203"/>
      <c r="BX398" s="203"/>
      <c r="BY398" s="203"/>
      <c r="BZ398" s="203"/>
      <c r="CA398" s="203"/>
      <c r="CB398" s="203"/>
      <c r="CC398" s="1"/>
      <c r="CD398" s="1"/>
      <c r="CJ398" s="58">
        <v>1</v>
      </c>
    </row>
    <row r="399" spans="2:88" s="2" customFormat="1" ht="4.5" customHeight="1">
      <c r="B399" s="320"/>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20"/>
      <c r="C400" s="24"/>
      <c r="D400" s="24" t="s">
        <v>171</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67"/>
      <c r="AL400" s="267"/>
      <c r="AM400" s="267"/>
      <c r="AN400" s="267"/>
      <c r="AO400" s="267"/>
      <c r="AP400" s="267"/>
      <c r="AQ400" s="267"/>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858</v>
      </c>
      <c r="CD400" s="1"/>
      <c r="CE400" s="1"/>
      <c r="CJ400" s="58">
        <v>1</v>
      </c>
    </row>
    <row r="401" spans="2:88" s="2" customFormat="1" ht="4.5" customHeight="1">
      <c r="B401" s="320"/>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20"/>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20"/>
      <c r="C403" s="24"/>
      <c r="D403" s="24" t="s">
        <v>172</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67"/>
      <c r="AL403" s="267"/>
      <c r="AM403" s="267"/>
      <c r="AN403" s="267"/>
      <c r="AO403" s="267"/>
      <c r="AP403" s="267"/>
      <c r="AQ403" s="267"/>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1075</v>
      </c>
      <c r="CD403" s="1"/>
      <c r="CE403" s="1"/>
      <c r="CJ403" s="58">
        <v>1</v>
      </c>
    </row>
    <row r="404" spans="2:88" s="2" customFormat="1" ht="4.5" customHeight="1">
      <c r="B404" s="320"/>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20"/>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20"/>
      <c r="C406" s="24"/>
      <c r="D406" s="24" t="s">
        <v>173</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19"/>
      <c r="AV406" s="319"/>
      <c r="AW406" s="319"/>
      <c r="AX406" s="319"/>
      <c r="AY406" s="319"/>
      <c r="AZ406" s="319"/>
      <c r="BA406" s="319"/>
      <c r="BB406" s="319"/>
      <c r="BC406" s="319"/>
      <c r="BD406" s="319"/>
      <c r="BE406" s="319"/>
      <c r="BF406" s="319"/>
      <c r="BG406" s="319"/>
      <c r="BH406" s="319"/>
      <c r="BI406" s="25"/>
      <c r="BJ406" s="25"/>
      <c r="BK406" s="25"/>
      <c r="BL406" s="25"/>
      <c r="BM406" s="25"/>
      <c r="BN406" s="25"/>
      <c r="BO406" s="25"/>
      <c r="BP406" s="25"/>
      <c r="BQ406" s="25"/>
      <c r="BR406" s="25"/>
      <c r="BS406" s="25"/>
      <c r="BT406" s="25"/>
      <c r="BU406" s="25"/>
      <c r="BV406" s="25"/>
      <c r="BW406" s="25"/>
      <c r="BX406" s="25"/>
      <c r="BY406" s="25"/>
      <c r="BZ406" s="25"/>
      <c r="CA406" s="25"/>
      <c r="CB406" s="25"/>
      <c r="CC406" s="1" t="s">
        <v>1074</v>
      </c>
      <c r="CD406" s="1"/>
      <c r="CE406" s="1"/>
      <c r="CJ406" s="58">
        <v>1</v>
      </c>
    </row>
    <row r="407" spans="2:88" s="2" customFormat="1" ht="4.5" customHeight="1">
      <c r="B407" s="320"/>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20"/>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20"/>
      <c r="C409" s="24"/>
      <c r="D409" s="24" t="s">
        <v>174</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19"/>
      <c r="AV409" s="319"/>
      <c r="AW409" s="319"/>
      <c r="AX409" s="319"/>
      <c r="AY409" s="319"/>
      <c r="AZ409" s="319"/>
      <c r="BA409" s="319"/>
      <c r="BB409" s="319"/>
      <c r="BC409" s="319"/>
      <c r="BD409" s="319"/>
      <c r="BE409" s="319"/>
      <c r="BF409" s="319"/>
      <c r="BG409" s="319"/>
      <c r="BH409" s="319"/>
      <c r="BI409" s="25"/>
      <c r="BJ409" s="25"/>
      <c r="BK409" s="25"/>
      <c r="BL409" s="25"/>
      <c r="BM409" s="25"/>
      <c r="BN409" s="25"/>
      <c r="BO409" s="25"/>
      <c r="BP409" s="25"/>
      <c r="BQ409" s="25"/>
      <c r="BR409" s="25"/>
      <c r="BS409" s="25"/>
      <c r="BT409" s="25"/>
      <c r="BU409" s="25"/>
      <c r="BV409" s="25"/>
      <c r="BW409" s="25"/>
      <c r="BX409" s="25"/>
      <c r="BY409" s="25"/>
      <c r="BZ409" s="25"/>
      <c r="CA409" s="25"/>
      <c r="CB409" s="25"/>
      <c r="CC409" s="1" t="s">
        <v>1074</v>
      </c>
      <c r="CD409" s="1"/>
      <c r="CE409" s="1"/>
      <c r="CJ409" s="58">
        <v>1</v>
      </c>
    </row>
    <row r="410" spans="2:88" s="2" customFormat="1" ht="4.5" customHeight="1">
      <c r="B410" s="320"/>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20"/>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20"/>
      <c r="C412" s="24"/>
      <c r="D412" s="24" t="s">
        <v>175</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19"/>
      <c r="AV412" s="319"/>
      <c r="AW412" s="319"/>
      <c r="AX412" s="319"/>
      <c r="AY412" s="319"/>
      <c r="AZ412" s="319"/>
      <c r="BA412" s="319"/>
      <c r="BB412" s="319"/>
      <c r="BC412" s="319"/>
      <c r="BD412" s="319"/>
      <c r="BE412" s="319"/>
      <c r="BF412" s="319"/>
      <c r="BG412" s="319"/>
      <c r="BH412" s="319"/>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20"/>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20"/>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20"/>
      <c r="C415" s="24"/>
      <c r="D415" s="24" t="s">
        <v>176</v>
      </c>
      <c r="E415" s="24"/>
      <c r="F415" s="24"/>
      <c r="G415" s="24"/>
      <c r="H415" s="24"/>
      <c r="I415" s="24"/>
      <c r="J415" s="24"/>
      <c r="K415" s="24" t="s">
        <v>1071</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19"/>
      <c r="AV415" s="319"/>
      <c r="AW415" s="319"/>
      <c r="AX415" s="319"/>
      <c r="AY415" s="319"/>
      <c r="AZ415" s="319"/>
      <c r="BA415" s="319"/>
      <c r="BB415" s="319"/>
      <c r="BC415" s="319"/>
      <c r="BD415" s="319"/>
      <c r="BE415" s="319"/>
      <c r="BF415" s="319"/>
      <c r="BG415" s="319"/>
      <c r="BH415" s="319"/>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1073</v>
      </c>
      <c r="CJ415" s="58">
        <v>1</v>
      </c>
    </row>
    <row r="416" spans="2:88" s="10" customFormat="1" ht="15.95" customHeight="1">
      <c r="B416" s="320"/>
      <c r="C416" s="24"/>
      <c r="D416" s="24"/>
      <c r="E416" s="24"/>
      <c r="F416" s="24"/>
      <c r="G416" s="24"/>
      <c r="H416" s="24"/>
      <c r="I416" s="24"/>
      <c r="J416" s="24"/>
      <c r="K416" s="24" t="s">
        <v>1072</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67" t="s">
        <v>37</v>
      </c>
      <c r="AY416" s="267"/>
      <c r="AZ416" s="55"/>
      <c r="BA416" s="55"/>
      <c r="BB416" s="55" t="s">
        <v>139</v>
      </c>
      <c r="BC416" s="55"/>
      <c r="BD416" s="55"/>
      <c r="BE416" s="55"/>
      <c r="BF416" s="55"/>
      <c r="BG416" s="267" t="s">
        <v>37</v>
      </c>
      <c r="BH416" s="267"/>
      <c r="BI416" s="55"/>
      <c r="BJ416" s="55"/>
      <c r="BK416" s="55" t="s">
        <v>177</v>
      </c>
      <c r="BL416" s="25"/>
      <c r="BM416" s="25"/>
      <c r="BN416" s="25"/>
      <c r="BO416" s="25"/>
      <c r="BP416" s="25"/>
      <c r="BQ416" s="25"/>
      <c r="BR416" s="25"/>
      <c r="BS416" s="25"/>
      <c r="BT416" s="25"/>
      <c r="BU416" s="25"/>
      <c r="BV416" s="25"/>
      <c r="BW416" s="25"/>
      <c r="BX416" s="25"/>
      <c r="BY416" s="25"/>
      <c r="BZ416" s="25"/>
      <c r="CA416" s="25"/>
      <c r="CB416" s="25"/>
      <c r="CC416" s="10" t="s">
        <v>1165</v>
      </c>
      <c r="CJ416" s="58">
        <v>1</v>
      </c>
    </row>
    <row r="417" spans="2:88" s="2" customFormat="1" ht="4.5" customHeight="1">
      <c r="B417" s="320"/>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20"/>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20"/>
      <c r="C419" s="24"/>
      <c r="D419" s="24" t="s">
        <v>178</v>
      </c>
      <c r="E419" s="24"/>
      <c r="F419" s="24"/>
      <c r="G419" s="24"/>
      <c r="H419" s="24"/>
      <c r="I419" s="24"/>
      <c r="J419" s="24"/>
      <c r="K419" s="24"/>
      <c r="L419" s="24"/>
      <c r="M419" s="24"/>
      <c r="N419" s="24"/>
      <c r="O419" s="24"/>
      <c r="P419" s="24"/>
      <c r="Q419" s="24"/>
      <c r="R419" s="24"/>
      <c r="S419" s="24"/>
      <c r="T419" s="24"/>
      <c r="U419" s="24"/>
      <c r="V419" s="24"/>
      <c r="W419" s="24" t="s">
        <v>1078</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179</v>
      </c>
      <c r="BF419" s="24"/>
      <c r="BG419" s="24"/>
      <c r="BH419" s="24"/>
      <c r="BI419" s="24"/>
      <c r="BJ419" s="24"/>
      <c r="BK419" s="24"/>
      <c r="BL419" s="24"/>
      <c r="BM419" s="24"/>
      <c r="BN419" s="24"/>
      <c r="BO419" s="24"/>
      <c r="BP419" s="24"/>
      <c r="BQ419" s="24"/>
      <c r="BR419" s="24"/>
      <c r="BS419" s="24"/>
      <c r="BT419" s="24"/>
      <c r="BU419" s="24"/>
      <c r="BV419" s="24"/>
      <c r="BW419" s="24" t="s">
        <v>60</v>
      </c>
      <c r="BX419" s="24"/>
      <c r="BY419" s="24"/>
      <c r="BZ419" s="24"/>
      <c r="CA419" s="24"/>
      <c r="CB419" s="24"/>
      <c r="CJ419" s="58">
        <v>1</v>
      </c>
    </row>
    <row r="420" spans="2:88" s="10" customFormat="1" ht="15.95" customHeight="1">
      <c r="B420" s="320"/>
      <c r="C420" s="24"/>
      <c r="D420" s="24"/>
      <c r="E420" s="24"/>
      <c r="F420" s="24"/>
      <c r="G420" s="24"/>
      <c r="H420" s="24"/>
      <c r="I420" s="24"/>
      <c r="J420" s="24"/>
      <c r="K420" s="24"/>
      <c r="L420" s="24"/>
      <c r="M420" s="24"/>
      <c r="N420" s="24" t="s">
        <v>180</v>
      </c>
      <c r="O420" s="24"/>
      <c r="P420" s="24"/>
      <c r="Q420" s="24"/>
      <c r="R420" s="24"/>
      <c r="S420" s="24"/>
      <c r="T420" s="24"/>
      <c r="U420" s="24"/>
      <c r="V420" s="24"/>
      <c r="W420" s="24"/>
      <c r="X420" s="24"/>
      <c r="Y420" s="233" t="s">
        <v>1220</v>
      </c>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60" t="s">
        <v>89</v>
      </c>
      <c r="BF420" s="260"/>
      <c r="BG420" s="307"/>
      <c r="BH420" s="307"/>
      <c r="BI420" s="307"/>
      <c r="BJ420" s="307"/>
      <c r="BK420" s="307"/>
      <c r="BL420" s="307"/>
      <c r="BM420" s="307"/>
      <c r="BN420" s="307"/>
      <c r="BO420" s="307"/>
      <c r="BP420" s="307"/>
      <c r="BQ420" s="307"/>
      <c r="BR420" s="307"/>
      <c r="BS420" s="307"/>
      <c r="BT420" s="307"/>
      <c r="BU420" s="307"/>
      <c r="BV420" s="66"/>
      <c r="BW420" s="62" t="s">
        <v>60</v>
      </c>
      <c r="BX420" s="62"/>
      <c r="BY420" s="62"/>
      <c r="BZ420" s="62"/>
      <c r="CA420" s="62"/>
      <c r="CB420" s="24"/>
      <c r="CC420" s="10" t="s">
        <v>1076</v>
      </c>
      <c r="CJ420" s="58">
        <v>1</v>
      </c>
    </row>
    <row r="421" spans="2:88" s="10" customFormat="1" ht="17.100000000000001" customHeight="1">
      <c r="B421" s="320"/>
      <c r="C421" s="24"/>
      <c r="D421" s="24"/>
      <c r="E421" s="24"/>
      <c r="F421" s="24"/>
      <c r="G421" s="24"/>
      <c r="H421" s="24"/>
      <c r="I421" s="24"/>
      <c r="J421" s="24"/>
      <c r="K421" s="24"/>
      <c r="L421" s="24"/>
      <c r="M421" s="24"/>
      <c r="N421" s="24" t="s">
        <v>181</v>
      </c>
      <c r="O421" s="24"/>
      <c r="P421" s="24"/>
      <c r="Q421" s="24"/>
      <c r="R421" s="24"/>
      <c r="S421" s="24"/>
      <c r="T421" s="24"/>
      <c r="U421" s="24"/>
      <c r="V421" s="24"/>
      <c r="W421" s="24"/>
      <c r="X421" s="24"/>
      <c r="Y421" s="233" t="s">
        <v>1220</v>
      </c>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60" t="s">
        <v>89</v>
      </c>
      <c r="BF421" s="260"/>
      <c r="BG421" s="307"/>
      <c r="BH421" s="307"/>
      <c r="BI421" s="307"/>
      <c r="BJ421" s="307"/>
      <c r="BK421" s="307"/>
      <c r="BL421" s="307"/>
      <c r="BM421" s="307"/>
      <c r="BN421" s="307"/>
      <c r="BO421" s="307"/>
      <c r="BP421" s="307"/>
      <c r="BQ421" s="307"/>
      <c r="BR421" s="307"/>
      <c r="BS421" s="307"/>
      <c r="BT421" s="307"/>
      <c r="BU421" s="307"/>
      <c r="BV421" s="66"/>
      <c r="BW421" s="62" t="s">
        <v>60</v>
      </c>
      <c r="BX421" s="62"/>
      <c r="BY421" s="62"/>
      <c r="BZ421" s="62"/>
      <c r="CA421" s="62"/>
      <c r="CB421" s="24"/>
      <c r="CJ421" s="58">
        <v>1</v>
      </c>
    </row>
    <row r="422" spans="2:88" s="10" customFormat="1" ht="17.100000000000001" customHeight="1">
      <c r="B422" s="320"/>
      <c r="C422" s="24"/>
      <c r="D422" s="24"/>
      <c r="E422" s="24"/>
      <c r="F422" s="24"/>
      <c r="G422" s="24"/>
      <c r="H422" s="24"/>
      <c r="I422" s="24"/>
      <c r="J422" s="24"/>
      <c r="K422" s="24"/>
      <c r="L422" s="24"/>
      <c r="M422" s="24"/>
      <c r="N422" s="24" t="s">
        <v>182</v>
      </c>
      <c r="O422" s="24"/>
      <c r="P422" s="24"/>
      <c r="Q422" s="24"/>
      <c r="R422" s="24"/>
      <c r="S422" s="24"/>
      <c r="T422" s="24"/>
      <c r="U422" s="24"/>
      <c r="V422" s="24"/>
      <c r="W422" s="24"/>
      <c r="X422" s="24"/>
      <c r="Y422" s="233" t="s">
        <v>1220</v>
      </c>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60" t="s">
        <v>89</v>
      </c>
      <c r="BF422" s="260"/>
      <c r="BG422" s="307"/>
      <c r="BH422" s="307"/>
      <c r="BI422" s="307"/>
      <c r="BJ422" s="307"/>
      <c r="BK422" s="307"/>
      <c r="BL422" s="307"/>
      <c r="BM422" s="307"/>
      <c r="BN422" s="307"/>
      <c r="BO422" s="307"/>
      <c r="BP422" s="307"/>
      <c r="BQ422" s="307"/>
      <c r="BR422" s="307"/>
      <c r="BS422" s="307"/>
      <c r="BT422" s="307"/>
      <c r="BU422" s="307"/>
      <c r="BV422" s="66"/>
      <c r="BW422" s="62" t="s">
        <v>60</v>
      </c>
      <c r="BX422" s="62"/>
      <c r="BY422" s="62"/>
      <c r="BZ422" s="62"/>
      <c r="CA422" s="62"/>
      <c r="CB422" s="24"/>
      <c r="CD422" s="1"/>
      <c r="CJ422" s="58">
        <v>1</v>
      </c>
    </row>
    <row r="423" spans="2:88" s="10" customFormat="1" ht="17.100000000000001" customHeight="1">
      <c r="B423" s="320"/>
      <c r="C423" s="24"/>
      <c r="D423" s="24"/>
      <c r="E423" s="24"/>
      <c r="F423" s="24"/>
      <c r="G423" s="24"/>
      <c r="H423" s="24"/>
      <c r="I423" s="24"/>
      <c r="J423" s="24"/>
      <c r="K423" s="24"/>
      <c r="L423" s="24"/>
      <c r="M423" s="24"/>
      <c r="N423" s="24" t="s">
        <v>183</v>
      </c>
      <c r="O423" s="24"/>
      <c r="P423" s="24"/>
      <c r="Q423" s="24"/>
      <c r="R423" s="24"/>
      <c r="S423" s="24"/>
      <c r="T423" s="24"/>
      <c r="U423" s="24"/>
      <c r="V423" s="24"/>
      <c r="W423" s="24"/>
      <c r="X423" s="24"/>
      <c r="Y423" s="233" t="s">
        <v>1220</v>
      </c>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60" t="s">
        <v>89</v>
      </c>
      <c r="BF423" s="260"/>
      <c r="BG423" s="307"/>
      <c r="BH423" s="307"/>
      <c r="BI423" s="307"/>
      <c r="BJ423" s="307"/>
      <c r="BK423" s="307"/>
      <c r="BL423" s="307"/>
      <c r="BM423" s="307"/>
      <c r="BN423" s="307"/>
      <c r="BO423" s="307"/>
      <c r="BP423" s="307"/>
      <c r="BQ423" s="307"/>
      <c r="BR423" s="307"/>
      <c r="BS423" s="307"/>
      <c r="BT423" s="307"/>
      <c r="BU423" s="307"/>
      <c r="BV423" s="66"/>
      <c r="BW423" s="62" t="s">
        <v>60</v>
      </c>
      <c r="BX423" s="62"/>
      <c r="BY423" s="62"/>
      <c r="BZ423" s="62"/>
      <c r="CA423" s="62"/>
      <c r="CB423" s="24"/>
      <c r="CD423" s="1"/>
      <c r="CJ423" s="58">
        <v>1</v>
      </c>
    </row>
    <row r="424" spans="2:88" s="1" customFormat="1" ht="17.100000000000001" customHeight="1">
      <c r="B424" s="320"/>
      <c r="C424" s="24"/>
      <c r="D424" s="24"/>
      <c r="E424" s="24"/>
      <c r="F424" s="24"/>
      <c r="G424" s="24"/>
      <c r="H424" s="24"/>
      <c r="I424" s="24"/>
      <c r="J424" s="24"/>
      <c r="K424" s="24"/>
      <c r="L424" s="24"/>
      <c r="M424" s="24"/>
      <c r="N424" s="24" t="s">
        <v>184</v>
      </c>
      <c r="O424" s="24"/>
      <c r="P424" s="24"/>
      <c r="Q424" s="24"/>
      <c r="R424" s="24"/>
      <c r="S424" s="24"/>
      <c r="T424" s="24"/>
      <c r="U424" s="24"/>
      <c r="V424" s="24"/>
      <c r="W424" s="24"/>
      <c r="X424" s="24"/>
      <c r="Y424" s="233" t="s">
        <v>1220</v>
      </c>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60" t="s">
        <v>89</v>
      </c>
      <c r="BF424" s="260"/>
      <c r="BG424" s="307"/>
      <c r="BH424" s="307"/>
      <c r="BI424" s="307"/>
      <c r="BJ424" s="307"/>
      <c r="BK424" s="307"/>
      <c r="BL424" s="307"/>
      <c r="BM424" s="307"/>
      <c r="BN424" s="307"/>
      <c r="BO424" s="307"/>
      <c r="BP424" s="307"/>
      <c r="BQ424" s="307"/>
      <c r="BR424" s="307"/>
      <c r="BS424" s="307"/>
      <c r="BT424" s="307"/>
      <c r="BU424" s="307"/>
      <c r="BV424" s="66"/>
      <c r="BW424" s="62" t="s">
        <v>60</v>
      </c>
      <c r="BX424" s="62"/>
      <c r="BY424" s="62"/>
      <c r="BZ424" s="62"/>
      <c r="CA424" s="62"/>
      <c r="CB424" s="24"/>
      <c r="CC424" s="202" t="s">
        <v>1077</v>
      </c>
      <c r="CD424" s="7"/>
      <c r="CE424" s="10"/>
      <c r="CJ424" s="58">
        <v>1</v>
      </c>
    </row>
    <row r="425" spans="2:88" s="1" customFormat="1" ht="17.100000000000001" customHeight="1">
      <c r="B425" s="320"/>
      <c r="C425" s="24"/>
      <c r="D425" s="24"/>
      <c r="E425" s="24"/>
      <c r="F425" s="24"/>
      <c r="G425" s="24"/>
      <c r="H425" s="24"/>
      <c r="I425" s="24"/>
      <c r="J425" s="24"/>
      <c r="K425" s="24"/>
      <c r="L425" s="24"/>
      <c r="M425" s="24"/>
      <c r="N425" s="24" t="s">
        <v>185</v>
      </c>
      <c r="O425" s="24"/>
      <c r="P425" s="24"/>
      <c r="Q425" s="24"/>
      <c r="R425" s="24"/>
      <c r="S425" s="24"/>
      <c r="T425" s="24"/>
      <c r="U425" s="24"/>
      <c r="V425" s="24"/>
      <c r="W425" s="24"/>
      <c r="X425" s="24"/>
      <c r="Y425" s="233" t="s">
        <v>1220</v>
      </c>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60" t="s">
        <v>89</v>
      </c>
      <c r="BF425" s="260"/>
      <c r="BG425" s="307"/>
      <c r="BH425" s="307"/>
      <c r="BI425" s="307"/>
      <c r="BJ425" s="307"/>
      <c r="BK425" s="307"/>
      <c r="BL425" s="307"/>
      <c r="BM425" s="307"/>
      <c r="BN425" s="307"/>
      <c r="BO425" s="307"/>
      <c r="BP425" s="307"/>
      <c r="BQ425" s="307"/>
      <c r="BR425" s="307"/>
      <c r="BS425" s="307"/>
      <c r="BT425" s="307"/>
      <c r="BU425" s="307"/>
      <c r="BV425" s="66"/>
      <c r="BW425" s="62" t="s">
        <v>60</v>
      </c>
      <c r="BX425" s="62"/>
      <c r="BY425" s="62"/>
      <c r="BZ425" s="62"/>
      <c r="CA425" s="62"/>
      <c r="CB425" s="24"/>
      <c r="CC425" s="317">
        <f>SUM(BG420:BU425)</f>
        <v>0</v>
      </c>
      <c r="CD425" s="318"/>
      <c r="CE425" s="10"/>
      <c r="CJ425" s="58">
        <v>1</v>
      </c>
    </row>
    <row r="426" spans="2:88" s="2" customFormat="1" ht="4.5" customHeight="1">
      <c r="B426" s="320"/>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20"/>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20"/>
      <c r="C428" s="24"/>
      <c r="D428" s="24" t="s">
        <v>186</v>
      </c>
      <c r="E428" s="24"/>
      <c r="F428" s="24"/>
      <c r="G428" s="24"/>
      <c r="H428" s="24"/>
      <c r="I428" s="24"/>
      <c r="J428" s="24"/>
      <c r="K428" s="24"/>
      <c r="L428" s="24"/>
      <c r="M428" s="24"/>
      <c r="N428" s="24"/>
      <c r="O428" s="24"/>
      <c r="P428" s="24"/>
      <c r="Q428" s="24"/>
      <c r="R428" s="24"/>
      <c r="S428" s="24"/>
      <c r="T428" s="24"/>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J428" s="58">
        <v>1</v>
      </c>
    </row>
    <row r="429" spans="2:88" s="2" customFormat="1" ht="4.5" customHeight="1">
      <c r="B429" s="320"/>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8" t="s">
        <v>855</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5" t="s">
        <v>1018</v>
      </c>
      <c r="C431" s="24"/>
      <c r="D431" s="24" t="s">
        <v>187</v>
      </c>
      <c r="E431" s="24"/>
      <c r="F431" s="24"/>
      <c r="G431" s="24"/>
      <c r="H431" s="24"/>
      <c r="I431" s="24"/>
      <c r="J431" s="24"/>
      <c r="K431" s="24"/>
      <c r="L431" s="24"/>
      <c r="M431" s="24"/>
      <c r="N431" s="24"/>
      <c r="O431" s="24"/>
      <c r="P431" s="24"/>
      <c r="Q431" s="24"/>
      <c r="R431" s="24"/>
      <c r="S431" s="24"/>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174" t="s">
        <v>1018</v>
      </c>
      <c r="CJ431" s="58">
        <v>1</v>
      </c>
    </row>
    <row r="432" spans="2:88" s="2" customFormat="1" ht="14.1" customHeight="1" thickBot="1">
      <c r="B432" s="196" t="s">
        <v>1015</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6" t="s">
        <v>1015</v>
      </c>
      <c r="CD432" s="1"/>
      <c r="CJ432" s="141">
        <v>1</v>
      </c>
    </row>
    <row r="433" spans="2:88" s="2" customFormat="1" ht="15.95" customHeight="1">
      <c r="B433" s="197" t="s">
        <v>1016</v>
      </c>
      <c r="C433" s="24"/>
      <c r="D433" s="24" t="s">
        <v>170</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59" t="s">
        <v>169</v>
      </c>
      <c r="AL433" s="259"/>
      <c r="AM433" s="259"/>
      <c r="AN433" s="259"/>
      <c r="AO433" s="259"/>
      <c r="AP433" s="259"/>
      <c r="AQ433" s="259"/>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7" t="s">
        <v>1016</v>
      </c>
      <c r="CD433" s="204"/>
      <c r="CE433" s="204"/>
      <c r="CJ433" s="58">
        <v>1</v>
      </c>
    </row>
    <row r="434" spans="2:88" s="2" customFormat="1" ht="2.1" customHeight="1" thickBot="1">
      <c r="B434" s="208" t="s">
        <v>855</v>
      </c>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c r="BA434" s="203"/>
      <c r="BB434" s="203"/>
      <c r="BC434" s="203"/>
      <c r="BD434" s="203"/>
      <c r="BE434" s="203"/>
      <c r="BF434" s="203"/>
      <c r="BG434" s="203"/>
      <c r="BH434" s="203"/>
      <c r="BI434" s="203"/>
      <c r="BJ434" s="203"/>
      <c r="BK434" s="203"/>
      <c r="BL434" s="203"/>
      <c r="BM434" s="203"/>
      <c r="BN434" s="203"/>
      <c r="BO434" s="203"/>
      <c r="BP434" s="203"/>
      <c r="BQ434" s="203"/>
      <c r="BR434" s="203"/>
      <c r="BS434" s="203"/>
      <c r="BT434" s="203"/>
      <c r="BU434" s="203"/>
      <c r="BV434" s="203"/>
      <c r="BW434" s="203"/>
      <c r="BX434" s="203"/>
      <c r="BY434" s="203"/>
      <c r="BZ434" s="203"/>
      <c r="CA434" s="203"/>
      <c r="CB434" s="203"/>
      <c r="CC434" s="1"/>
      <c r="CD434" s="1"/>
      <c r="CJ434" s="58">
        <v>1</v>
      </c>
    </row>
    <row r="435" spans="2:88" s="2" customFormat="1" ht="3.95" customHeight="1">
      <c r="B435" s="320" t="s">
        <v>1079</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20"/>
      <c r="C436" s="24"/>
      <c r="D436" s="24" t="s">
        <v>171</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67"/>
      <c r="AL436" s="267"/>
      <c r="AM436" s="267"/>
      <c r="AN436" s="267"/>
      <c r="AO436" s="267"/>
      <c r="AP436" s="267"/>
      <c r="AQ436" s="267"/>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858</v>
      </c>
      <c r="CJ436" s="58">
        <v>1</v>
      </c>
    </row>
    <row r="437" spans="2:88" s="2" customFormat="1" ht="4.5" customHeight="1">
      <c r="B437" s="320"/>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20"/>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20"/>
      <c r="C439" s="24"/>
      <c r="D439" s="24" t="s">
        <v>172</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67"/>
      <c r="AL439" s="267"/>
      <c r="AM439" s="267"/>
      <c r="AN439" s="267"/>
      <c r="AO439" s="267"/>
      <c r="AP439" s="267"/>
      <c r="AQ439" s="267"/>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1075</v>
      </c>
      <c r="CJ439" s="58">
        <v>1</v>
      </c>
    </row>
    <row r="440" spans="2:88" s="2" customFormat="1" ht="4.5" customHeight="1">
      <c r="B440" s="320"/>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20"/>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20"/>
      <c r="C442" s="24"/>
      <c r="D442" s="24" t="s">
        <v>173</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19"/>
      <c r="AV442" s="319"/>
      <c r="AW442" s="319"/>
      <c r="AX442" s="319"/>
      <c r="AY442" s="319"/>
      <c r="AZ442" s="319"/>
      <c r="BA442" s="319"/>
      <c r="BB442" s="319"/>
      <c r="BC442" s="319"/>
      <c r="BD442" s="319"/>
      <c r="BE442" s="319"/>
      <c r="BF442" s="319"/>
      <c r="BG442" s="319"/>
      <c r="BH442" s="319"/>
      <c r="BI442" s="25"/>
      <c r="BJ442" s="25"/>
      <c r="BK442" s="25"/>
      <c r="BL442" s="25"/>
      <c r="BM442" s="25"/>
      <c r="BN442" s="25"/>
      <c r="BO442" s="25"/>
      <c r="BP442" s="25"/>
      <c r="BQ442" s="25"/>
      <c r="BR442" s="25"/>
      <c r="BS442" s="25"/>
      <c r="BT442" s="25"/>
      <c r="BU442" s="25"/>
      <c r="BV442" s="25"/>
      <c r="BW442" s="25"/>
      <c r="BX442" s="25"/>
      <c r="BY442" s="25"/>
      <c r="BZ442" s="25"/>
      <c r="CA442" s="25"/>
      <c r="CB442" s="25"/>
      <c r="CC442" s="1" t="s">
        <v>1074</v>
      </c>
      <c r="CJ442" s="58">
        <v>1</v>
      </c>
    </row>
    <row r="443" spans="2:88" s="2" customFormat="1" ht="4.5" customHeight="1">
      <c r="B443" s="320"/>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20"/>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20"/>
      <c r="C445" s="24"/>
      <c r="D445" s="24" t="s">
        <v>174</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19"/>
      <c r="AV445" s="319"/>
      <c r="AW445" s="319"/>
      <c r="AX445" s="319"/>
      <c r="AY445" s="319"/>
      <c r="AZ445" s="319"/>
      <c r="BA445" s="319"/>
      <c r="BB445" s="319"/>
      <c r="BC445" s="319"/>
      <c r="BD445" s="319"/>
      <c r="BE445" s="319"/>
      <c r="BF445" s="319"/>
      <c r="BG445" s="319"/>
      <c r="BH445" s="319"/>
      <c r="BI445" s="25"/>
      <c r="BJ445" s="25"/>
      <c r="BK445" s="25"/>
      <c r="BL445" s="25"/>
      <c r="BM445" s="25"/>
      <c r="BN445" s="25"/>
      <c r="BO445" s="25"/>
      <c r="BP445" s="25"/>
      <c r="BQ445" s="25"/>
      <c r="BR445" s="25"/>
      <c r="BS445" s="25"/>
      <c r="BT445" s="25"/>
      <c r="BU445" s="25"/>
      <c r="BV445" s="25"/>
      <c r="BW445" s="25"/>
      <c r="BX445" s="25"/>
      <c r="BY445" s="25"/>
      <c r="BZ445" s="25"/>
      <c r="CA445" s="25"/>
      <c r="CB445" s="25"/>
      <c r="CC445" s="1" t="s">
        <v>1074</v>
      </c>
      <c r="CJ445" s="58">
        <v>1</v>
      </c>
    </row>
    <row r="446" spans="2:88" s="2" customFormat="1" ht="4.5" customHeight="1">
      <c r="B446" s="320"/>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20"/>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20"/>
      <c r="C448" s="24"/>
      <c r="D448" s="24" t="s">
        <v>175</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19"/>
      <c r="AV448" s="319"/>
      <c r="AW448" s="319"/>
      <c r="AX448" s="319"/>
      <c r="AY448" s="319"/>
      <c r="AZ448" s="319"/>
      <c r="BA448" s="319"/>
      <c r="BB448" s="319"/>
      <c r="BC448" s="319"/>
      <c r="BD448" s="319"/>
      <c r="BE448" s="319"/>
      <c r="BF448" s="319"/>
      <c r="BG448" s="319"/>
      <c r="BH448" s="319"/>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20"/>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20"/>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20"/>
      <c r="C451" s="24"/>
      <c r="D451" s="24" t="s">
        <v>176</v>
      </c>
      <c r="E451" s="24"/>
      <c r="F451" s="24"/>
      <c r="G451" s="24"/>
      <c r="H451" s="24"/>
      <c r="I451" s="24"/>
      <c r="J451" s="24"/>
      <c r="K451" s="24" t="s">
        <v>1071</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19"/>
      <c r="AV451" s="319"/>
      <c r="AW451" s="319"/>
      <c r="AX451" s="319"/>
      <c r="AY451" s="319"/>
      <c r="AZ451" s="319"/>
      <c r="BA451" s="319"/>
      <c r="BB451" s="319"/>
      <c r="BC451" s="319"/>
      <c r="BD451" s="319"/>
      <c r="BE451" s="319"/>
      <c r="BF451" s="319"/>
      <c r="BG451" s="319"/>
      <c r="BH451" s="319"/>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1073</v>
      </c>
      <c r="CJ451" s="58">
        <v>1</v>
      </c>
    </row>
    <row r="452" spans="2:88" s="10" customFormat="1" ht="15.95" customHeight="1">
      <c r="B452" s="320"/>
      <c r="C452" s="24"/>
      <c r="D452" s="24"/>
      <c r="E452" s="24"/>
      <c r="F452" s="24"/>
      <c r="G452" s="24"/>
      <c r="H452" s="24"/>
      <c r="I452" s="24"/>
      <c r="J452" s="24"/>
      <c r="K452" s="24" t="s">
        <v>1072</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67" t="s">
        <v>37</v>
      </c>
      <c r="AY452" s="267"/>
      <c r="AZ452" s="55"/>
      <c r="BA452" s="55"/>
      <c r="BB452" s="55" t="s">
        <v>139</v>
      </c>
      <c r="BC452" s="55"/>
      <c r="BD452" s="55"/>
      <c r="BE452" s="55"/>
      <c r="BF452" s="55"/>
      <c r="BG452" s="267" t="s">
        <v>37</v>
      </c>
      <c r="BH452" s="267"/>
      <c r="BI452" s="55"/>
      <c r="BJ452" s="55"/>
      <c r="BK452" s="55" t="s">
        <v>177</v>
      </c>
      <c r="BL452" s="25"/>
      <c r="BM452" s="25"/>
      <c r="BN452" s="25"/>
      <c r="BO452" s="25"/>
      <c r="BP452" s="25"/>
      <c r="BQ452" s="25"/>
      <c r="BR452" s="25"/>
      <c r="BS452" s="25"/>
      <c r="BT452" s="25"/>
      <c r="BU452" s="25"/>
      <c r="BV452" s="25"/>
      <c r="BW452" s="25"/>
      <c r="BX452" s="25"/>
      <c r="BY452" s="25"/>
      <c r="BZ452" s="25"/>
      <c r="CA452" s="25"/>
      <c r="CB452" s="25"/>
      <c r="CC452" s="10" t="s">
        <v>1165</v>
      </c>
      <c r="CJ452" s="58">
        <v>1</v>
      </c>
    </row>
    <row r="453" spans="2:88" s="2" customFormat="1" ht="4.5" customHeight="1">
      <c r="B453" s="320"/>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20"/>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20"/>
      <c r="C455" s="24"/>
      <c r="D455" s="24" t="s">
        <v>178</v>
      </c>
      <c r="E455" s="24"/>
      <c r="F455" s="24"/>
      <c r="G455" s="24"/>
      <c r="H455" s="24"/>
      <c r="I455" s="24"/>
      <c r="J455" s="24"/>
      <c r="K455" s="24"/>
      <c r="L455" s="24"/>
      <c r="M455" s="24"/>
      <c r="N455" s="24"/>
      <c r="O455" s="24"/>
      <c r="P455" s="24"/>
      <c r="Q455" s="24"/>
      <c r="R455" s="24"/>
      <c r="S455" s="24"/>
      <c r="T455" s="24"/>
      <c r="U455" s="24"/>
      <c r="V455" s="24"/>
      <c r="W455" s="24" t="s">
        <v>1078</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179</v>
      </c>
      <c r="BF455" s="24"/>
      <c r="BG455" s="24"/>
      <c r="BH455" s="24"/>
      <c r="BI455" s="24"/>
      <c r="BJ455" s="24"/>
      <c r="BK455" s="24"/>
      <c r="BL455" s="24"/>
      <c r="BM455" s="24"/>
      <c r="BN455" s="24"/>
      <c r="BO455" s="24"/>
      <c r="BP455" s="24"/>
      <c r="BQ455" s="24"/>
      <c r="BR455" s="24"/>
      <c r="BS455" s="24"/>
      <c r="BT455" s="24"/>
      <c r="BU455" s="24"/>
      <c r="BV455" s="24"/>
      <c r="BW455" s="24" t="s">
        <v>60</v>
      </c>
      <c r="BX455" s="24"/>
      <c r="BY455" s="24"/>
      <c r="BZ455" s="24"/>
      <c r="CA455" s="24"/>
      <c r="CB455" s="24"/>
      <c r="CJ455" s="58">
        <v>1</v>
      </c>
    </row>
    <row r="456" spans="2:88" s="10" customFormat="1" ht="15.95" customHeight="1">
      <c r="B456" s="320"/>
      <c r="C456" s="24"/>
      <c r="D456" s="24"/>
      <c r="E456" s="24"/>
      <c r="F456" s="24"/>
      <c r="G456" s="24"/>
      <c r="H456" s="24"/>
      <c r="I456" s="24"/>
      <c r="J456" s="24"/>
      <c r="K456" s="24"/>
      <c r="L456" s="24"/>
      <c r="M456" s="24"/>
      <c r="N456" s="24" t="s">
        <v>180</v>
      </c>
      <c r="O456" s="24"/>
      <c r="P456" s="24"/>
      <c r="Q456" s="24"/>
      <c r="R456" s="24"/>
      <c r="S456" s="24"/>
      <c r="T456" s="24"/>
      <c r="U456" s="24"/>
      <c r="V456" s="24"/>
      <c r="W456" s="24"/>
      <c r="X456" s="24"/>
      <c r="Y456" s="233" t="s">
        <v>1220</v>
      </c>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60" t="s">
        <v>89</v>
      </c>
      <c r="BF456" s="260"/>
      <c r="BG456" s="307"/>
      <c r="BH456" s="307"/>
      <c r="BI456" s="307"/>
      <c r="BJ456" s="307"/>
      <c r="BK456" s="307"/>
      <c r="BL456" s="307"/>
      <c r="BM456" s="307"/>
      <c r="BN456" s="307"/>
      <c r="BO456" s="307"/>
      <c r="BP456" s="307"/>
      <c r="BQ456" s="307"/>
      <c r="BR456" s="307"/>
      <c r="BS456" s="307"/>
      <c r="BT456" s="307"/>
      <c r="BU456" s="307"/>
      <c r="BV456" s="66"/>
      <c r="BW456" s="62" t="s">
        <v>60</v>
      </c>
      <c r="BX456" s="62"/>
      <c r="BY456" s="62"/>
      <c r="BZ456" s="62"/>
      <c r="CA456" s="62"/>
      <c r="CB456" s="24"/>
      <c r="CC456" s="10" t="s">
        <v>1076</v>
      </c>
      <c r="CJ456" s="58">
        <v>1</v>
      </c>
    </row>
    <row r="457" spans="2:88" s="10" customFormat="1" ht="17.100000000000001" customHeight="1">
      <c r="B457" s="320"/>
      <c r="C457" s="24"/>
      <c r="D457" s="24"/>
      <c r="E457" s="24"/>
      <c r="F457" s="24"/>
      <c r="G457" s="24"/>
      <c r="H457" s="24"/>
      <c r="I457" s="24"/>
      <c r="J457" s="24"/>
      <c r="K457" s="24"/>
      <c r="L457" s="24"/>
      <c r="M457" s="24"/>
      <c r="N457" s="24" t="s">
        <v>181</v>
      </c>
      <c r="O457" s="24"/>
      <c r="P457" s="24"/>
      <c r="Q457" s="24"/>
      <c r="R457" s="24"/>
      <c r="S457" s="24"/>
      <c r="T457" s="24"/>
      <c r="U457" s="24"/>
      <c r="V457" s="24"/>
      <c r="W457" s="24"/>
      <c r="X457" s="24"/>
      <c r="Y457" s="233" t="s">
        <v>1220</v>
      </c>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60" t="s">
        <v>89</v>
      </c>
      <c r="BF457" s="260"/>
      <c r="BG457" s="307"/>
      <c r="BH457" s="307"/>
      <c r="BI457" s="307"/>
      <c r="BJ457" s="307"/>
      <c r="BK457" s="307"/>
      <c r="BL457" s="307"/>
      <c r="BM457" s="307"/>
      <c r="BN457" s="307"/>
      <c r="BO457" s="307"/>
      <c r="BP457" s="307"/>
      <c r="BQ457" s="307"/>
      <c r="BR457" s="307"/>
      <c r="BS457" s="307"/>
      <c r="BT457" s="307"/>
      <c r="BU457" s="307"/>
      <c r="BV457" s="66"/>
      <c r="BW457" s="62" t="s">
        <v>60</v>
      </c>
      <c r="BX457" s="62"/>
      <c r="BY457" s="62"/>
      <c r="BZ457" s="62"/>
      <c r="CA457" s="62"/>
      <c r="CB457" s="24"/>
      <c r="CJ457" s="58">
        <v>1</v>
      </c>
    </row>
    <row r="458" spans="2:88" s="10" customFormat="1" ht="17.100000000000001" customHeight="1">
      <c r="B458" s="320"/>
      <c r="C458" s="24"/>
      <c r="D458" s="24"/>
      <c r="E458" s="24"/>
      <c r="F458" s="24"/>
      <c r="G458" s="24"/>
      <c r="H458" s="24"/>
      <c r="I458" s="24"/>
      <c r="J458" s="24"/>
      <c r="K458" s="24"/>
      <c r="L458" s="24"/>
      <c r="M458" s="24"/>
      <c r="N458" s="24" t="s">
        <v>182</v>
      </c>
      <c r="O458" s="24"/>
      <c r="P458" s="24"/>
      <c r="Q458" s="24"/>
      <c r="R458" s="24"/>
      <c r="S458" s="24"/>
      <c r="T458" s="24"/>
      <c r="U458" s="24"/>
      <c r="V458" s="24"/>
      <c r="W458" s="24"/>
      <c r="X458" s="24"/>
      <c r="Y458" s="233" t="s">
        <v>1220</v>
      </c>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60" t="s">
        <v>89</v>
      </c>
      <c r="BF458" s="260"/>
      <c r="BG458" s="307"/>
      <c r="BH458" s="307"/>
      <c r="BI458" s="307"/>
      <c r="BJ458" s="307"/>
      <c r="BK458" s="307"/>
      <c r="BL458" s="307"/>
      <c r="BM458" s="307"/>
      <c r="BN458" s="307"/>
      <c r="BO458" s="307"/>
      <c r="BP458" s="307"/>
      <c r="BQ458" s="307"/>
      <c r="BR458" s="307"/>
      <c r="BS458" s="307"/>
      <c r="BT458" s="307"/>
      <c r="BU458" s="307"/>
      <c r="BV458" s="66"/>
      <c r="BW458" s="62" t="s">
        <v>60</v>
      </c>
      <c r="BX458" s="62"/>
      <c r="BY458" s="62"/>
      <c r="BZ458" s="62"/>
      <c r="CA458" s="62"/>
      <c r="CB458" s="24"/>
      <c r="CD458" s="1"/>
      <c r="CJ458" s="58">
        <v>1</v>
      </c>
    </row>
    <row r="459" spans="2:88" s="10" customFormat="1" ht="17.100000000000001" customHeight="1">
      <c r="B459" s="320"/>
      <c r="C459" s="24"/>
      <c r="D459" s="24"/>
      <c r="E459" s="24"/>
      <c r="F459" s="24"/>
      <c r="G459" s="24"/>
      <c r="H459" s="24"/>
      <c r="I459" s="24"/>
      <c r="J459" s="24"/>
      <c r="K459" s="24"/>
      <c r="L459" s="24"/>
      <c r="M459" s="24"/>
      <c r="N459" s="24" t="s">
        <v>183</v>
      </c>
      <c r="O459" s="24"/>
      <c r="P459" s="24"/>
      <c r="Q459" s="24"/>
      <c r="R459" s="24"/>
      <c r="S459" s="24"/>
      <c r="T459" s="24"/>
      <c r="U459" s="24"/>
      <c r="V459" s="24"/>
      <c r="W459" s="24"/>
      <c r="X459" s="24"/>
      <c r="Y459" s="233" t="s">
        <v>1220</v>
      </c>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60" t="s">
        <v>89</v>
      </c>
      <c r="BF459" s="260"/>
      <c r="BG459" s="307"/>
      <c r="BH459" s="307"/>
      <c r="BI459" s="307"/>
      <c r="BJ459" s="307"/>
      <c r="BK459" s="307"/>
      <c r="BL459" s="307"/>
      <c r="BM459" s="307"/>
      <c r="BN459" s="307"/>
      <c r="BO459" s="307"/>
      <c r="BP459" s="307"/>
      <c r="BQ459" s="307"/>
      <c r="BR459" s="307"/>
      <c r="BS459" s="307"/>
      <c r="BT459" s="307"/>
      <c r="BU459" s="307"/>
      <c r="BV459" s="66"/>
      <c r="BW459" s="62" t="s">
        <v>60</v>
      </c>
      <c r="BX459" s="62"/>
      <c r="BY459" s="62"/>
      <c r="BZ459" s="62"/>
      <c r="CA459" s="62"/>
      <c r="CB459" s="24"/>
      <c r="CD459" s="1"/>
      <c r="CJ459" s="58">
        <v>1</v>
      </c>
    </row>
    <row r="460" spans="2:88" s="10" customFormat="1" ht="17.100000000000001" customHeight="1">
      <c r="B460" s="320"/>
      <c r="C460" s="24"/>
      <c r="D460" s="24"/>
      <c r="E460" s="24"/>
      <c r="F460" s="24"/>
      <c r="G460" s="24"/>
      <c r="H460" s="24"/>
      <c r="I460" s="24"/>
      <c r="J460" s="24"/>
      <c r="K460" s="24"/>
      <c r="L460" s="24"/>
      <c r="M460" s="24"/>
      <c r="N460" s="24" t="s">
        <v>184</v>
      </c>
      <c r="O460" s="24"/>
      <c r="P460" s="24"/>
      <c r="Q460" s="24"/>
      <c r="R460" s="24"/>
      <c r="S460" s="24"/>
      <c r="T460" s="24"/>
      <c r="U460" s="24"/>
      <c r="V460" s="24"/>
      <c r="W460" s="24"/>
      <c r="X460" s="24"/>
      <c r="Y460" s="233" t="s">
        <v>1220</v>
      </c>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60" t="s">
        <v>89</v>
      </c>
      <c r="BF460" s="260"/>
      <c r="BG460" s="307"/>
      <c r="BH460" s="307"/>
      <c r="BI460" s="307"/>
      <c r="BJ460" s="307"/>
      <c r="BK460" s="307"/>
      <c r="BL460" s="307"/>
      <c r="BM460" s="307"/>
      <c r="BN460" s="307"/>
      <c r="BO460" s="307"/>
      <c r="BP460" s="307"/>
      <c r="BQ460" s="307"/>
      <c r="BR460" s="307"/>
      <c r="BS460" s="307"/>
      <c r="BT460" s="307"/>
      <c r="BU460" s="307"/>
      <c r="BV460" s="66"/>
      <c r="BW460" s="62" t="s">
        <v>60</v>
      </c>
      <c r="BX460" s="62"/>
      <c r="BY460" s="62"/>
      <c r="BZ460" s="62"/>
      <c r="CA460" s="62"/>
      <c r="CB460" s="24"/>
      <c r="CC460" s="202" t="s">
        <v>1077</v>
      </c>
      <c r="CD460" s="7"/>
      <c r="CJ460" s="58">
        <v>1</v>
      </c>
    </row>
    <row r="461" spans="2:88" s="10" customFormat="1" ht="17.100000000000001" customHeight="1">
      <c r="B461" s="320"/>
      <c r="C461" s="24"/>
      <c r="D461" s="24"/>
      <c r="E461" s="24"/>
      <c r="F461" s="24"/>
      <c r="G461" s="24"/>
      <c r="H461" s="24"/>
      <c r="I461" s="24"/>
      <c r="J461" s="24"/>
      <c r="K461" s="24"/>
      <c r="L461" s="24"/>
      <c r="M461" s="24"/>
      <c r="N461" s="24" t="s">
        <v>185</v>
      </c>
      <c r="O461" s="24"/>
      <c r="P461" s="24"/>
      <c r="Q461" s="24"/>
      <c r="R461" s="24"/>
      <c r="S461" s="24"/>
      <c r="T461" s="24"/>
      <c r="U461" s="24"/>
      <c r="V461" s="24"/>
      <c r="W461" s="24"/>
      <c r="X461" s="24"/>
      <c r="Y461" s="233" t="s">
        <v>1220</v>
      </c>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60" t="s">
        <v>89</v>
      </c>
      <c r="BF461" s="260"/>
      <c r="BG461" s="307"/>
      <c r="BH461" s="307"/>
      <c r="BI461" s="307"/>
      <c r="BJ461" s="307"/>
      <c r="BK461" s="307"/>
      <c r="BL461" s="307"/>
      <c r="BM461" s="307"/>
      <c r="BN461" s="307"/>
      <c r="BO461" s="307"/>
      <c r="BP461" s="307"/>
      <c r="BQ461" s="307"/>
      <c r="BR461" s="307"/>
      <c r="BS461" s="307"/>
      <c r="BT461" s="307"/>
      <c r="BU461" s="307"/>
      <c r="BV461" s="66"/>
      <c r="BW461" s="62" t="s">
        <v>60</v>
      </c>
      <c r="BX461" s="62"/>
      <c r="BY461" s="62"/>
      <c r="BZ461" s="62"/>
      <c r="CA461" s="62"/>
      <c r="CB461" s="24"/>
      <c r="CC461" s="317">
        <f>SUM(BG456:BU461)</f>
        <v>0</v>
      </c>
      <c r="CD461" s="318"/>
      <c r="CJ461" s="58">
        <v>1</v>
      </c>
    </row>
    <row r="462" spans="2:88" s="2" customFormat="1" ht="4.5" customHeight="1">
      <c r="B462" s="320"/>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20"/>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20"/>
      <c r="C464" s="24"/>
      <c r="D464" s="24" t="s">
        <v>186</v>
      </c>
      <c r="E464" s="24"/>
      <c r="F464" s="24"/>
      <c r="G464" s="24"/>
      <c r="H464" s="24"/>
      <c r="I464" s="24"/>
      <c r="J464" s="24"/>
      <c r="K464" s="24"/>
      <c r="L464" s="24"/>
      <c r="M464" s="24"/>
      <c r="N464" s="24"/>
      <c r="O464" s="24"/>
      <c r="P464" s="24"/>
      <c r="Q464" s="24"/>
      <c r="R464" s="24"/>
      <c r="S464" s="24"/>
      <c r="T464" s="24"/>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J464" s="58">
        <v>1</v>
      </c>
    </row>
    <row r="465" spans="2:88" s="2" customFormat="1" ht="4.5" customHeight="1">
      <c r="B465" s="320"/>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20"/>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20"/>
      <c r="C467" s="24"/>
      <c r="D467" s="24" t="s">
        <v>187</v>
      </c>
      <c r="E467" s="24"/>
      <c r="F467" s="24"/>
      <c r="G467" s="24"/>
      <c r="H467" s="24"/>
      <c r="I467" s="24"/>
      <c r="J467" s="24"/>
      <c r="K467" s="24"/>
      <c r="L467" s="24"/>
      <c r="M467" s="24"/>
      <c r="N467" s="24"/>
      <c r="O467" s="24"/>
      <c r="P467" s="24"/>
      <c r="Q467" s="24"/>
      <c r="R467" s="24"/>
      <c r="S467" s="24"/>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J467" s="58">
        <v>1</v>
      </c>
    </row>
    <row r="468" spans="2:88" s="2" customFormat="1" ht="14.1" customHeight="1">
      <c r="B468" s="320"/>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20"/>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20"/>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c r="BA470" s="203"/>
      <c r="BB470" s="203"/>
      <c r="BC470" s="203"/>
      <c r="BD470" s="203"/>
      <c r="BE470" s="203"/>
      <c r="BF470" s="203"/>
      <c r="BG470" s="203"/>
      <c r="BH470" s="203"/>
      <c r="BI470" s="203"/>
      <c r="BJ470" s="203"/>
      <c r="BK470" s="203"/>
      <c r="BL470" s="203"/>
      <c r="BM470" s="203"/>
      <c r="BN470" s="203"/>
      <c r="BO470" s="203"/>
      <c r="BP470" s="203"/>
      <c r="BQ470" s="203"/>
      <c r="BR470" s="203"/>
      <c r="BS470" s="203"/>
      <c r="BT470" s="203"/>
      <c r="BU470" s="203"/>
      <c r="BV470" s="203"/>
      <c r="BW470" s="203"/>
      <c r="BX470" s="203"/>
      <c r="BY470" s="203"/>
      <c r="BZ470" s="203"/>
      <c r="CA470" s="203"/>
      <c r="CB470" s="203"/>
      <c r="CC470" s="1"/>
      <c r="CD470" s="1"/>
      <c r="CJ470" s="58">
        <v>1</v>
      </c>
    </row>
    <row r="471" spans="2:88" s="2" customFormat="1" ht="4.5" customHeight="1">
      <c r="B471" s="320"/>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20"/>
      <c r="C472" s="24"/>
      <c r="D472" s="24" t="s">
        <v>171</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67"/>
      <c r="AL472" s="267"/>
      <c r="AM472" s="267"/>
      <c r="AN472" s="267"/>
      <c r="AO472" s="267"/>
      <c r="AP472" s="267"/>
      <c r="AQ472" s="267"/>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858</v>
      </c>
      <c r="CD472" s="1"/>
      <c r="CE472" s="1"/>
      <c r="CJ472" s="58">
        <v>1</v>
      </c>
    </row>
    <row r="473" spans="2:88" s="2" customFormat="1" ht="4.5" customHeight="1">
      <c r="B473" s="320"/>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20"/>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20"/>
      <c r="C475" s="24"/>
      <c r="D475" s="24" t="s">
        <v>172</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67"/>
      <c r="AL475" s="267"/>
      <c r="AM475" s="267"/>
      <c r="AN475" s="267"/>
      <c r="AO475" s="267"/>
      <c r="AP475" s="267"/>
      <c r="AQ475" s="267"/>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1075</v>
      </c>
      <c r="CD475" s="1"/>
      <c r="CE475" s="1"/>
      <c r="CJ475" s="58">
        <v>1</v>
      </c>
    </row>
    <row r="476" spans="2:88" s="2" customFormat="1" ht="4.5" customHeight="1">
      <c r="B476" s="320"/>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20"/>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20"/>
      <c r="C478" s="24"/>
      <c r="D478" s="24" t="s">
        <v>173</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19"/>
      <c r="AV478" s="319"/>
      <c r="AW478" s="319"/>
      <c r="AX478" s="319"/>
      <c r="AY478" s="319"/>
      <c r="AZ478" s="319"/>
      <c r="BA478" s="319"/>
      <c r="BB478" s="319"/>
      <c r="BC478" s="319"/>
      <c r="BD478" s="319"/>
      <c r="BE478" s="319"/>
      <c r="BF478" s="319"/>
      <c r="BG478" s="319"/>
      <c r="BH478" s="319"/>
      <c r="BI478" s="25"/>
      <c r="BJ478" s="25"/>
      <c r="BK478" s="25"/>
      <c r="BL478" s="25"/>
      <c r="BM478" s="25"/>
      <c r="BN478" s="25"/>
      <c r="BO478" s="25"/>
      <c r="BP478" s="25"/>
      <c r="BQ478" s="25"/>
      <c r="BR478" s="25"/>
      <c r="BS478" s="25"/>
      <c r="BT478" s="25"/>
      <c r="BU478" s="25"/>
      <c r="BV478" s="25"/>
      <c r="BW478" s="25"/>
      <c r="BX478" s="25"/>
      <c r="BY478" s="25"/>
      <c r="BZ478" s="25"/>
      <c r="CA478" s="25"/>
      <c r="CB478" s="25"/>
      <c r="CC478" s="1" t="s">
        <v>1074</v>
      </c>
      <c r="CD478" s="1"/>
      <c r="CE478" s="1"/>
      <c r="CJ478" s="58">
        <v>1</v>
      </c>
    </row>
    <row r="479" spans="2:88" s="2" customFormat="1" ht="4.5" customHeight="1">
      <c r="B479" s="320"/>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20"/>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20"/>
      <c r="C481" s="24"/>
      <c r="D481" s="24" t="s">
        <v>174</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19"/>
      <c r="AV481" s="319"/>
      <c r="AW481" s="319"/>
      <c r="AX481" s="319"/>
      <c r="AY481" s="319"/>
      <c r="AZ481" s="319"/>
      <c r="BA481" s="319"/>
      <c r="BB481" s="319"/>
      <c r="BC481" s="319"/>
      <c r="BD481" s="319"/>
      <c r="BE481" s="319"/>
      <c r="BF481" s="319"/>
      <c r="BG481" s="319"/>
      <c r="BH481" s="319"/>
      <c r="BI481" s="25"/>
      <c r="BJ481" s="25"/>
      <c r="BK481" s="25"/>
      <c r="BL481" s="25"/>
      <c r="BM481" s="25"/>
      <c r="BN481" s="25"/>
      <c r="BO481" s="25"/>
      <c r="BP481" s="25"/>
      <c r="BQ481" s="25"/>
      <c r="BR481" s="25"/>
      <c r="BS481" s="25"/>
      <c r="BT481" s="25"/>
      <c r="BU481" s="25"/>
      <c r="BV481" s="25"/>
      <c r="BW481" s="25"/>
      <c r="BX481" s="25"/>
      <c r="BY481" s="25"/>
      <c r="BZ481" s="25"/>
      <c r="CA481" s="25"/>
      <c r="CB481" s="25"/>
      <c r="CC481" s="1" t="s">
        <v>1074</v>
      </c>
      <c r="CD481" s="1"/>
      <c r="CE481" s="1"/>
      <c r="CJ481" s="58">
        <v>1</v>
      </c>
    </row>
    <row r="482" spans="2:88" s="2" customFormat="1" ht="4.5" customHeight="1">
      <c r="B482" s="320"/>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20"/>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20"/>
      <c r="C484" s="24"/>
      <c r="D484" s="24" t="s">
        <v>175</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19"/>
      <c r="AV484" s="319"/>
      <c r="AW484" s="319"/>
      <c r="AX484" s="319"/>
      <c r="AY484" s="319"/>
      <c r="AZ484" s="319"/>
      <c r="BA484" s="319"/>
      <c r="BB484" s="319"/>
      <c r="BC484" s="319"/>
      <c r="BD484" s="319"/>
      <c r="BE484" s="319"/>
      <c r="BF484" s="319"/>
      <c r="BG484" s="319"/>
      <c r="BH484" s="319"/>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20"/>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20"/>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20"/>
      <c r="C487" s="24"/>
      <c r="D487" s="24" t="s">
        <v>176</v>
      </c>
      <c r="E487" s="24"/>
      <c r="F487" s="24"/>
      <c r="G487" s="24"/>
      <c r="H487" s="24"/>
      <c r="I487" s="24"/>
      <c r="J487" s="24"/>
      <c r="K487" s="24" t="s">
        <v>1071</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19"/>
      <c r="AV487" s="319"/>
      <c r="AW487" s="319"/>
      <c r="AX487" s="319"/>
      <c r="AY487" s="319"/>
      <c r="AZ487" s="319"/>
      <c r="BA487" s="319"/>
      <c r="BB487" s="319"/>
      <c r="BC487" s="319"/>
      <c r="BD487" s="319"/>
      <c r="BE487" s="319"/>
      <c r="BF487" s="319"/>
      <c r="BG487" s="319"/>
      <c r="BH487" s="319"/>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1073</v>
      </c>
      <c r="CJ487" s="58">
        <v>1</v>
      </c>
    </row>
    <row r="488" spans="2:88" s="10" customFormat="1" ht="15.95" customHeight="1">
      <c r="B488" s="320"/>
      <c r="C488" s="24"/>
      <c r="D488" s="24"/>
      <c r="E488" s="24"/>
      <c r="F488" s="24"/>
      <c r="G488" s="24"/>
      <c r="H488" s="24"/>
      <c r="I488" s="24"/>
      <c r="J488" s="24"/>
      <c r="K488" s="24" t="s">
        <v>1072</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67" t="s">
        <v>37</v>
      </c>
      <c r="AY488" s="267"/>
      <c r="AZ488" s="55"/>
      <c r="BA488" s="55"/>
      <c r="BB488" s="55" t="s">
        <v>139</v>
      </c>
      <c r="BC488" s="55"/>
      <c r="BD488" s="55"/>
      <c r="BE488" s="55"/>
      <c r="BF488" s="55"/>
      <c r="BG488" s="267" t="s">
        <v>37</v>
      </c>
      <c r="BH488" s="267"/>
      <c r="BI488" s="55"/>
      <c r="BJ488" s="55"/>
      <c r="BK488" s="55" t="s">
        <v>177</v>
      </c>
      <c r="BL488" s="25"/>
      <c r="BM488" s="25"/>
      <c r="BN488" s="25"/>
      <c r="BO488" s="25"/>
      <c r="BP488" s="25"/>
      <c r="BQ488" s="25"/>
      <c r="BR488" s="25"/>
      <c r="BS488" s="25"/>
      <c r="BT488" s="25"/>
      <c r="BU488" s="25"/>
      <c r="BV488" s="25"/>
      <c r="BW488" s="25"/>
      <c r="BX488" s="25"/>
      <c r="BY488" s="25"/>
      <c r="BZ488" s="25"/>
      <c r="CA488" s="25"/>
      <c r="CB488" s="25"/>
      <c r="CC488" s="10" t="s">
        <v>1165</v>
      </c>
      <c r="CJ488" s="58">
        <v>1</v>
      </c>
    </row>
    <row r="489" spans="2:88" s="2" customFormat="1" ht="4.5" customHeight="1">
      <c r="B489" s="320"/>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20"/>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20"/>
      <c r="C491" s="24"/>
      <c r="D491" s="24" t="s">
        <v>178</v>
      </c>
      <c r="E491" s="24"/>
      <c r="F491" s="24"/>
      <c r="G491" s="24"/>
      <c r="H491" s="24"/>
      <c r="I491" s="24"/>
      <c r="J491" s="24"/>
      <c r="K491" s="24"/>
      <c r="L491" s="24"/>
      <c r="M491" s="24"/>
      <c r="N491" s="24"/>
      <c r="O491" s="24"/>
      <c r="P491" s="24"/>
      <c r="Q491" s="24"/>
      <c r="R491" s="24"/>
      <c r="S491" s="24"/>
      <c r="T491" s="24"/>
      <c r="U491" s="24"/>
      <c r="V491" s="24"/>
      <c r="W491" s="24" t="s">
        <v>1078</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179</v>
      </c>
      <c r="BF491" s="24"/>
      <c r="BG491" s="24"/>
      <c r="BH491" s="24"/>
      <c r="BI491" s="24"/>
      <c r="BJ491" s="24"/>
      <c r="BK491" s="24"/>
      <c r="BL491" s="24"/>
      <c r="BM491" s="24"/>
      <c r="BN491" s="24"/>
      <c r="BO491" s="24"/>
      <c r="BP491" s="24"/>
      <c r="BQ491" s="24"/>
      <c r="BR491" s="24"/>
      <c r="BS491" s="24"/>
      <c r="BT491" s="24"/>
      <c r="BU491" s="24"/>
      <c r="BV491" s="24"/>
      <c r="BW491" s="24" t="s">
        <v>60</v>
      </c>
      <c r="BX491" s="24"/>
      <c r="BY491" s="24"/>
      <c r="BZ491" s="24"/>
      <c r="CA491" s="24"/>
      <c r="CB491" s="24"/>
      <c r="CJ491" s="58">
        <v>1</v>
      </c>
    </row>
    <row r="492" spans="2:88" s="10" customFormat="1" ht="15.95" customHeight="1">
      <c r="B492" s="320"/>
      <c r="C492" s="24"/>
      <c r="D492" s="24"/>
      <c r="E492" s="24"/>
      <c r="F492" s="24"/>
      <c r="G492" s="24"/>
      <c r="H492" s="24"/>
      <c r="I492" s="24"/>
      <c r="J492" s="24"/>
      <c r="K492" s="24"/>
      <c r="L492" s="24"/>
      <c r="M492" s="24"/>
      <c r="N492" s="24" t="s">
        <v>180</v>
      </c>
      <c r="O492" s="24"/>
      <c r="P492" s="24"/>
      <c r="Q492" s="24"/>
      <c r="R492" s="24"/>
      <c r="S492" s="24"/>
      <c r="T492" s="24"/>
      <c r="U492" s="24"/>
      <c r="V492" s="24"/>
      <c r="W492" s="24"/>
      <c r="X492" s="24"/>
      <c r="Y492" s="233" t="s">
        <v>1220</v>
      </c>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60" t="s">
        <v>89</v>
      </c>
      <c r="BF492" s="260"/>
      <c r="BG492" s="307"/>
      <c r="BH492" s="307"/>
      <c r="BI492" s="307"/>
      <c r="BJ492" s="307"/>
      <c r="BK492" s="307"/>
      <c r="BL492" s="307"/>
      <c r="BM492" s="307"/>
      <c r="BN492" s="307"/>
      <c r="BO492" s="307"/>
      <c r="BP492" s="307"/>
      <c r="BQ492" s="307"/>
      <c r="BR492" s="307"/>
      <c r="BS492" s="307"/>
      <c r="BT492" s="307"/>
      <c r="BU492" s="307"/>
      <c r="BV492" s="66"/>
      <c r="BW492" s="62" t="s">
        <v>60</v>
      </c>
      <c r="BX492" s="62"/>
      <c r="BY492" s="62"/>
      <c r="BZ492" s="62"/>
      <c r="CA492" s="62"/>
      <c r="CB492" s="24"/>
      <c r="CC492" s="10" t="s">
        <v>1076</v>
      </c>
      <c r="CJ492" s="58">
        <v>1</v>
      </c>
    </row>
    <row r="493" spans="2:88" s="10" customFormat="1" ht="17.100000000000001" customHeight="1">
      <c r="B493" s="320"/>
      <c r="C493" s="24"/>
      <c r="D493" s="24"/>
      <c r="E493" s="24"/>
      <c r="F493" s="24"/>
      <c r="G493" s="24"/>
      <c r="H493" s="24"/>
      <c r="I493" s="24"/>
      <c r="J493" s="24"/>
      <c r="K493" s="24"/>
      <c r="L493" s="24"/>
      <c r="M493" s="24"/>
      <c r="N493" s="24" t="s">
        <v>181</v>
      </c>
      <c r="O493" s="24"/>
      <c r="P493" s="24"/>
      <c r="Q493" s="24"/>
      <c r="R493" s="24"/>
      <c r="S493" s="24"/>
      <c r="T493" s="24"/>
      <c r="U493" s="24"/>
      <c r="V493" s="24"/>
      <c r="W493" s="24"/>
      <c r="X493" s="24"/>
      <c r="Y493" s="233" t="s">
        <v>1220</v>
      </c>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60" t="s">
        <v>89</v>
      </c>
      <c r="BF493" s="260"/>
      <c r="BG493" s="307"/>
      <c r="BH493" s="307"/>
      <c r="BI493" s="307"/>
      <c r="BJ493" s="307"/>
      <c r="BK493" s="307"/>
      <c r="BL493" s="307"/>
      <c r="BM493" s="307"/>
      <c r="BN493" s="307"/>
      <c r="BO493" s="307"/>
      <c r="BP493" s="307"/>
      <c r="BQ493" s="307"/>
      <c r="BR493" s="307"/>
      <c r="BS493" s="307"/>
      <c r="BT493" s="307"/>
      <c r="BU493" s="307"/>
      <c r="BV493" s="66"/>
      <c r="BW493" s="62" t="s">
        <v>60</v>
      </c>
      <c r="BX493" s="62"/>
      <c r="BY493" s="62"/>
      <c r="BZ493" s="62"/>
      <c r="CA493" s="62"/>
      <c r="CB493" s="24"/>
      <c r="CJ493" s="58">
        <v>1</v>
      </c>
    </row>
    <row r="494" spans="2:88" s="10" customFormat="1" ht="17.100000000000001" customHeight="1">
      <c r="B494" s="320"/>
      <c r="C494" s="24"/>
      <c r="D494" s="24"/>
      <c r="E494" s="24"/>
      <c r="F494" s="24"/>
      <c r="G494" s="24"/>
      <c r="H494" s="24"/>
      <c r="I494" s="24"/>
      <c r="J494" s="24"/>
      <c r="K494" s="24"/>
      <c r="L494" s="24"/>
      <c r="M494" s="24"/>
      <c r="N494" s="24" t="s">
        <v>182</v>
      </c>
      <c r="O494" s="24"/>
      <c r="P494" s="24"/>
      <c r="Q494" s="24"/>
      <c r="R494" s="24"/>
      <c r="S494" s="24"/>
      <c r="T494" s="24"/>
      <c r="U494" s="24"/>
      <c r="V494" s="24"/>
      <c r="W494" s="24"/>
      <c r="X494" s="24"/>
      <c r="Y494" s="233" t="s">
        <v>1220</v>
      </c>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60" t="s">
        <v>89</v>
      </c>
      <c r="BF494" s="260"/>
      <c r="BG494" s="307"/>
      <c r="BH494" s="307"/>
      <c r="BI494" s="307"/>
      <c r="BJ494" s="307"/>
      <c r="BK494" s="307"/>
      <c r="BL494" s="307"/>
      <c r="BM494" s="307"/>
      <c r="BN494" s="307"/>
      <c r="BO494" s="307"/>
      <c r="BP494" s="307"/>
      <c r="BQ494" s="307"/>
      <c r="BR494" s="307"/>
      <c r="BS494" s="307"/>
      <c r="BT494" s="307"/>
      <c r="BU494" s="307"/>
      <c r="BV494" s="66"/>
      <c r="BW494" s="62" t="s">
        <v>60</v>
      </c>
      <c r="BX494" s="62"/>
      <c r="BY494" s="62"/>
      <c r="BZ494" s="62"/>
      <c r="CA494" s="62"/>
      <c r="CB494" s="24"/>
      <c r="CD494" s="1"/>
      <c r="CJ494" s="58">
        <v>1</v>
      </c>
    </row>
    <row r="495" spans="2:88" s="10" customFormat="1" ht="17.100000000000001" customHeight="1">
      <c r="B495" s="320"/>
      <c r="C495" s="24"/>
      <c r="D495" s="24"/>
      <c r="E495" s="24"/>
      <c r="F495" s="24"/>
      <c r="G495" s="24"/>
      <c r="H495" s="24"/>
      <c r="I495" s="24"/>
      <c r="J495" s="24"/>
      <c r="K495" s="24"/>
      <c r="L495" s="24"/>
      <c r="M495" s="24"/>
      <c r="N495" s="24" t="s">
        <v>183</v>
      </c>
      <c r="O495" s="24"/>
      <c r="P495" s="24"/>
      <c r="Q495" s="24"/>
      <c r="R495" s="24"/>
      <c r="S495" s="24"/>
      <c r="T495" s="24"/>
      <c r="U495" s="24"/>
      <c r="V495" s="24"/>
      <c r="W495" s="24"/>
      <c r="X495" s="24"/>
      <c r="Y495" s="233" t="s">
        <v>1220</v>
      </c>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60" t="s">
        <v>89</v>
      </c>
      <c r="BF495" s="260"/>
      <c r="BG495" s="307"/>
      <c r="BH495" s="307"/>
      <c r="BI495" s="307"/>
      <c r="BJ495" s="307"/>
      <c r="BK495" s="307"/>
      <c r="BL495" s="307"/>
      <c r="BM495" s="307"/>
      <c r="BN495" s="307"/>
      <c r="BO495" s="307"/>
      <c r="BP495" s="307"/>
      <c r="BQ495" s="307"/>
      <c r="BR495" s="307"/>
      <c r="BS495" s="307"/>
      <c r="BT495" s="307"/>
      <c r="BU495" s="307"/>
      <c r="BV495" s="66"/>
      <c r="BW495" s="62" t="s">
        <v>60</v>
      </c>
      <c r="BX495" s="62"/>
      <c r="BY495" s="62"/>
      <c r="BZ495" s="62"/>
      <c r="CA495" s="62"/>
      <c r="CB495" s="24"/>
      <c r="CD495" s="1"/>
      <c r="CJ495" s="58">
        <v>1</v>
      </c>
    </row>
    <row r="496" spans="2:88" s="1" customFormat="1" ht="17.100000000000001" customHeight="1">
      <c r="B496" s="320"/>
      <c r="C496" s="24"/>
      <c r="D496" s="24"/>
      <c r="E496" s="24"/>
      <c r="F496" s="24"/>
      <c r="G496" s="24"/>
      <c r="H496" s="24"/>
      <c r="I496" s="24"/>
      <c r="J496" s="24"/>
      <c r="K496" s="24"/>
      <c r="L496" s="24"/>
      <c r="M496" s="24"/>
      <c r="N496" s="24" t="s">
        <v>184</v>
      </c>
      <c r="O496" s="24"/>
      <c r="P496" s="24"/>
      <c r="Q496" s="24"/>
      <c r="R496" s="24"/>
      <c r="S496" s="24"/>
      <c r="T496" s="24"/>
      <c r="U496" s="24"/>
      <c r="V496" s="24"/>
      <c r="W496" s="24"/>
      <c r="X496" s="24"/>
      <c r="Y496" s="233" t="s">
        <v>1220</v>
      </c>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60" t="s">
        <v>89</v>
      </c>
      <c r="BF496" s="260"/>
      <c r="BG496" s="307"/>
      <c r="BH496" s="307"/>
      <c r="BI496" s="307"/>
      <c r="BJ496" s="307"/>
      <c r="BK496" s="307"/>
      <c r="BL496" s="307"/>
      <c r="BM496" s="307"/>
      <c r="BN496" s="307"/>
      <c r="BO496" s="307"/>
      <c r="BP496" s="307"/>
      <c r="BQ496" s="307"/>
      <c r="BR496" s="307"/>
      <c r="BS496" s="307"/>
      <c r="BT496" s="307"/>
      <c r="BU496" s="307"/>
      <c r="BV496" s="66"/>
      <c r="BW496" s="62" t="s">
        <v>60</v>
      </c>
      <c r="BX496" s="62"/>
      <c r="BY496" s="62"/>
      <c r="BZ496" s="62"/>
      <c r="CA496" s="62"/>
      <c r="CB496" s="24"/>
      <c r="CC496" s="202" t="s">
        <v>1077</v>
      </c>
      <c r="CD496" s="7"/>
      <c r="CE496" s="10"/>
      <c r="CJ496" s="58">
        <v>1</v>
      </c>
    </row>
    <row r="497" spans="2:88" s="1" customFormat="1" ht="17.100000000000001" customHeight="1">
      <c r="B497" s="320"/>
      <c r="C497" s="24"/>
      <c r="D497" s="24"/>
      <c r="E497" s="24"/>
      <c r="F497" s="24"/>
      <c r="G497" s="24"/>
      <c r="H497" s="24"/>
      <c r="I497" s="24"/>
      <c r="J497" s="24"/>
      <c r="K497" s="24"/>
      <c r="L497" s="24"/>
      <c r="M497" s="24"/>
      <c r="N497" s="24" t="s">
        <v>185</v>
      </c>
      <c r="O497" s="24"/>
      <c r="P497" s="24"/>
      <c r="Q497" s="24"/>
      <c r="R497" s="24"/>
      <c r="S497" s="24"/>
      <c r="T497" s="24"/>
      <c r="U497" s="24"/>
      <c r="V497" s="24"/>
      <c r="W497" s="24"/>
      <c r="X497" s="24"/>
      <c r="Y497" s="233" t="s">
        <v>1220</v>
      </c>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60" t="s">
        <v>89</v>
      </c>
      <c r="BF497" s="260"/>
      <c r="BG497" s="307"/>
      <c r="BH497" s="307"/>
      <c r="BI497" s="307"/>
      <c r="BJ497" s="307"/>
      <c r="BK497" s="307"/>
      <c r="BL497" s="307"/>
      <c r="BM497" s="307"/>
      <c r="BN497" s="307"/>
      <c r="BO497" s="307"/>
      <c r="BP497" s="307"/>
      <c r="BQ497" s="307"/>
      <c r="BR497" s="307"/>
      <c r="BS497" s="307"/>
      <c r="BT497" s="307"/>
      <c r="BU497" s="307"/>
      <c r="BV497" s="66"/>
      <c r="BW497" s="62" t="s">
        <v>60</v>
      </c>
      <c r="BX497" s="62"/>
      <c r="BY497" s="62"/>
      <c r="BZ497" s="62"/>
      <c r="CA497" s="62"/>
      <c r="CB497" s="24"/>
      <c r="CC497" s="317">
        <f>SUM(BG492:BU497)</f>
        <v>0</v>
      </c>
      <c r="CD497" s="318"/>
      <c r="CE497" s="10"/>
      <c r="CJ497" s="58">
        <v>1</v>
      </c>
    </row>
    <row r="498" spans="2:88" s="2" customFormat="1" ht="4.5" customHeight="1">
      <c r="B498" s="320"/>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20"/>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20"/>
      <c r="C500" s="24"/>
      <c r="D500" s="24" t="s">
        <v>186</v>
      </c>
      <c r="E500" s="24"/>
      <c r="F500" s="24"/>
      <c r="G500" s="24"/>
      <c r="H500" s="24"/>
      <c r="I500" s="24"/>
      <c r="J500" s="24"/>
      <c r="K500" s="24"/>
      <c r="L500" s="24"/>
      <c r="M500" s="24"/>
      <c r="N500" s="24"/>
      <c r="O500" s="24"/>
      <c r="P500" s="24"/>
      <c r="Q500" s="24"/>
      <c r="R500" s="24"/>
      <c r="S500" s="24"/>
      <c r="T500" s="24"/>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J500" s="58">
        <v>1</v>
      </c>
    </row>
    <row r="501" spans="2:88" s="2" customFormat="1" ht="4.5" customHeight="1">
      <c r="B501" s="320"/>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20"/>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5" t="s">
        <v>1018</v>
      </c>
      <c r="C503" s="24"/>
      <c r="D503" s="24" t="s">
        <v>187</v>
      </c>
      <c r="E503" s="24"/>
      <c r="F503" s="24"/>
      <c r="G503" s="24"/>
      <c r="H503" s="24"/>
      <c r="I503" s="24"/>
      <c r="J503" s="24"/>
      <c r="K503" s="24"/>
      <c r="L503" s="24"/>
      <c r="M503" s="24"/>
      <c r="N503" s="24"/>
      <c r="O503" s="24"/>
      <c r="P503" s="24"/>
      <c r="Q503" s="24"/>
      <c r="R503" s="24"/>
      <c r="S503" s="24"/>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174" t="s">
        <v>1018</v>
      </c>
      <c r="CJ503" s="58">
        <v>1</v>
      </c>
    </row>
    <row r="504" spans="2:88" s="2" customFormat="1" ht="14.1" customHeight="1" thickBot="1">
      <c r="B504" s="196" t="s">
        <v>1015</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6" t="s">
        <v>1015</v>
      </c>
      <c r="CD504" s="7"/>
      <c r="CJ504" s="141">
        <v>1</v>
      </c>
    </row>
    <row r="505" spans="2:88" s="2" customFormat="1" ht="15.95" customHeight="1">
      <c r="B505" s="197" t="s">
        <v>1016</v>
      </c>
      <c r="C505" s="24"/>
      <c r="D505" s="24" t="s">
        <v>170</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59" t="s">
        <v>169</v>
      </c>
      <c r="AL505" s="259"/>
      <c r="AM505" s="259"/>
      <c r="AN505" s="259"/>
      <c r="AO505" s="259"/>
      <c r="AP505" s="259"/>
      <c r="AQ505" s="259"/>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7" t="s">
        <v>1016</v>
      </c>
      <c r="CD505" s="204"/>
      <c r="CE505" s="204"/>
      <c r="CJ505" s="58">
        <v>1</v>
      </c>
    </row>
    <row r="506" spans="2:88" s="2" customFormat="1" ht="2.1" customHeight="1" thickBot="1">
      <c r="B506" s="208" t="s">
        <v>855</v>
      </c>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c r="BA506" s="203"/>
      <c r="BB506" s="203"/>
      <c r="BC506" s="203"/>
      <c r="BD506" s="203"/>
      <c r="BE506" s="203"/>
      <c r="BF506" s="203"/>
      <c r="BG506" s="203"/>
      <c r="BH506" s="203"/>
      <c r="BI506" s="203"/>
      <c r="BJ506" s="203"/>
      <c r="BK506" s="203"/>
      <c r="BL506" s="203"/>
      <c r="BM506" s="203"/>
      <c r="BN506" s="203"/>
      <c r="BO506" s="203"/>
      <c r="BP506" s="203"/>
      <c r="BQ506" s="203"/>
      <c r="BR506" s="203"/>
      <c r="BS506" s="203"/>
      <c r="BT506" s="203"/>
      <c r="BU506" s="203"/>
      <c r="BV506" s="203"/>
      <c r="BW506" s="203"/>
      <c r="BX506" s="203"/>
      <c r="BY506" s="203"/>
      <c r="BZ506" s="203"/>
      <c r="CA506" s="203"/>
      <c r="CB506" s="203"/>
      <c r="CC506" s="1"/>
      <c r="CD506" s="1"/>
      <c r="CJ506" s="58">
        <v>1</v>
      </c>
    </row>
    <row r="507" spans="2:88" s="2" customFormat="1" ht="3.95" customHeight="1">
      <c r="B507" s="320" t="s">
        <v>1079</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20"/>
      <c r="C508" s="24"/>
      <c r="D508" s="24" t="s">
        <v>171</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67"/>
      <c r="AL508" s="267"/>
      <c r="AM508" s="267"/>
      <c r="AN508" s="267"/>
      <c r="AO508" s="267"/>
      <c r="AP508" s="267"/>
      <c r="AQ508" s="267"/>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858</v>
      </c>
      <c r="CJ508" s="58">
        <v>1</v>
      </c>
    </row>
    <row r="509" spans="2:88" s="2" customFormat="1" ht="4.5" customHeight="1">
      <c r="B509" s="320"/>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20"/>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20"/>
      <c r="C511" s="24"/>
      <c r="D511" s="24" t="s">
        <v>172</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67"/>
      <c r="AL511" s="267"/>
      <c r="AM511" s="267"/>
      <c r="AN511" s="267"/>
      <c r="AO511" s="267"/>
      <c r="AP511" s="267"/>
      <c r="AQ511" s="267"/>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1075</v>
      </c>
      <c r="CJ511" s="58">
        <v>1</v>
      </c>
    </row>
    <row r="512" spans="2:88" s="2" customFormat="1" ht="4.5" customHeight="1">
      <c r="B512" s="320"/>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20"/>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20"/>
      <c r="C514" s="24"/>
      <c r="D514" s="24" t="s">
        <v>173</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19"/>
      <c r="AV514" s="319"/>
      <c r="AW514" s="319"/>
      <c r="AX514" s="319"/>
      <c r="AY514" s="319"/>
      <c r="AZ514" s="319"/>
      <c r="BA514" s="319"/>
      <c r="BB514" s="319"/>
      <c r="BC514" s="319"/>
      <c r="BD514" s="319"/>
      <c r="BE514" s="319"/>
      <c r="BF514" s="319"/>
      <c r="BG514" s="319"/>
      <c r="BH514" s="319"/>
      <c r="BI514" s="25"/>
      <c r="BJ514" s="25"/>
      <c r="BK514" s="25"/>
      <c r="BL514" s="25"/>
      <c r="BM514" s="25"/>
      <c r="BN514" s="25"/>
      <c r="BO514" s="25"/>
      <c r="BP514" s="25"/>
      <c r="BQ514" s="25"/>
      <c r="BR514" s="25"/>
      <c r="BS514" s="25"/>
      <c r="BT514" s="25"/>
      <c r="BU514" s="25"/>
      <c r="BV514" s="25"/>
      <c r="BW514" s="25"/>
      <c r="BX514" s="25"/>
      <c r="BY514" s="25"/>
      <c r="BZ514" s="25"/>
      <c r="CA514" s="25"/>
      <c r="CB514" s="25"/>
      <c r="CC514" s="1" t="s">
        <v>1074</v>
      </c>
      <c r="CJ514" s="58">
        <v>1</v>
      </c>
    </row>
    <row r="515" spans="2:88" s="2" customFormat="1" ht="4.5" customHeight="1">
      <c r="B515" s="320"/>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20"/>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20"/>
      <c r="C517" s="24"/>
      <c r="D517" s="24" t="s">
        <v>174</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19"/>
      <c r="AV517" s="319"/>
      <c r="AW517" s="319"/>
      <c r="AX517" s="319"/>
      <c r="AY517" s="319"/>
      <c r="AZ517" s="319"/>
      <c r="BA517" s="319"/>
      <c r="BB517" s="319"/>
      <c r="BC517" s="319"/>
      <c r="BD517" s="319"/>
      <c r="BE517" s="319"/>
      <c r="BF517" s="319"/>
      <c r="BG517" s="319"/>
      <c r="BH517" s="319"/>
      <c r="BI517" s="25"/>
      <c r="BJ517" s="25"/>
      <c r="BK517" s="25"/>
      <c r="BL517" s="25"/>
      <c r="BM517" s="25"/>
      <c r="BN517" s="25"/>
      <c r="BO517" s="25"/>
      <c r="BP517" s="25"/>
      <c r="BQ517" s="25"/>
      <c r="BR517" s="25"/>
      <c r="BS517" s="25"/>
      <c r="BT517" s="25"/>
      <c r="BU517" s="25"/>
      <c r="BV517" s="25"/>
      <c r="BW517" s="25"/>
      <c r="BX517" s="25"/>
      <c r="BY517" s="25"/>
      <c r="BZ517" s="25"/>
      <c r="CA517" s="25"/>
      <c r="CB517" s="25"/>
      <c r="CC517" s="1" t="s">
        <v>1074</v>
      </c>
      <c r="CJ517" s="58">
        <v>1</v>
      </c>
    </row>
    <row r="518" spans="2:88" s="2" customFormat="1" ht="4.5" customHeight="1">
      <c r="B518" s="320"/>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20"/>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20"/>
      <c r="C520" s="24"/>
      <c r="D520" s="24" t="s">
        <v>175</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19"/>
      <c r="AV520" s="319"/>
      <c r="AW520" s="319"/>
      <c r="AX520" s="319"/>
      <c r="AY520" s="319"/>
      <c r="AZ520" s="319"/>
      <c r="BA520" s="319"/>
      <c r="BB520" s="319"/>
      <c r="BC520" s="319"/>
      <c r="BD520" s="319"/>
      <c r="BE520" s="319"/>
      <c r="BF520" s="319"/>
      <c r="BG520" s="319"/>
      <c r="BH520" s="319"/>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20"/>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20"/>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20"/>
      <c r="C523" s="24"/>
      <c r="D523" s="24" t="s">
        <v>176</v>
      </c>
      <c r="E523" s="24"/>
      <c r="F523" s="24"/>
      <c r="G523" s="24"/>
      <c r="H523" s="24"/>
      <c r="I523" s="24"/>
      <c r="J523" s="24"/>
      <c r="K523" s="24" t="s">
        <v>1071</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19"/>
      <c r="AV523" s="319"/>
      <c r="AW523" s="319"/>
      <c r="AX523" s="319"/>
      <c r="AY523" s="319"/>
      <c r="AZ523" s="319"/>
      <c r="BA523" s="319"/>
      <c r="BB523" s="319"/>
      <c r="BC523" s="319"/>
      <c r="BD523" s="319"/>
      <c r="BE523" s="319"/>
      <c r="BF523" s="319"/>
      <c r="BG523" s="319"/>
      <c r="BH523" s="319"/>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1073</v>
      </c>
      <c r="CJ523" s="58">
        <v>1</v>
      </c>
    </row>
    <row r="524" spans="2:88" s="10" customFormat="1" ht="15.95" customHeight="1">
      <c r="B524" s="320"/>
      <c r="C524" s="24"/>
      <c r="D524" s="24"/>
      <c r="E524" s="24"/>
      <c r="F524" s="24"/>
      <c r="G524" s="24"/>
      <c r="H524" s="24"/>
      <c r="I524" s="24"/>
      <c r="J524" s="24"/>
      <c r="K524" s="24" t="s">
        <v>1072</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67" t="s">
        <v>37</v>
      </c>
      <c r="AY524" s="267"/>
      <c r="AZ524" s="55"/>
      <c r="BA524" s="55"/>
      <c r="BB524" s="55" t="s">
        <v>139</v>
      </c>
      <c r="BC524" s="55"/>
      <c r="BD524" s="55"/>
      <c r="BE524" s="55"/>
      <c r="BF524" s="55"/>
      <c r="BG524" s="267" t="s">
        <v>37</v>
      </c>
      <c r="BH524" s="267"/>
      <c r="BI524" s="55"/>
      <c r="BJ524" s="55"/>
      <c r="BK524" s="55" t="s">
        <v>177</v>
      </c>
      <c r="BL524" s="25"/>
      <c r="BM524" s="25"/>
      <c r="BN524" s="25"/>
      <c r="BO524" s="25"/>
      <c r="BP524" s="25"/>
      <c r="BQ524" s="25"/>
      <c r="BR524" s="25"/>
      <c r="BS524" s="25"/>
      <c r="BT524" s="25"/>
      <c r="BU524" s="25"/>
      <c r="BV524" s="25"/>
      <c r="BW524" s="25"/>
      <c r="BX524" s="25"/>
      <c r="BY524" s="25"/>
      <c r="BZ524" s="25"/>
      <c r="CA524" s="25"/>
      <c r="CB524" s="25"/>
      <c r="CC524" s="10" t="s">
        <v>1165</v>
      </c>
      <c r="CJ524" s="58">
        <v>1</v>
      </c>
    </row>
    <row r="525" spans="2:88" s="2" customFormat="1" ht="4.5" customHeight="1">
      <c r="B525" s="320"/>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20"/>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20"/>
      <c r="C527" s="24"/>
      <c r="D527" s="24" t="s">
        <v>178</v>
      </c>
      <c r="E527" s="24"/>
      <c r="F527" s="24"/>
      <c r="G527" s="24"/>
      <c r="H527" s="24"/>
      <c r="I527" s="24"/>
      <c r="J527" s="24"/>
      <c r="K527" s="24"/>
      <c r="L527" s="24"/>
      <c r="M527" s="24"/>
      <c r="N527" s="24"/>
      <c r="O527" s="24"/>
      <c r="P527" s="24"/>
      <c r="Q527" s="24"/>
      <c r="R527" s="24"/>
      <c r="S527" s="24"/>
      <c r="T527" s="24"/>
      <c r="U527" s="24"/>
      <c r="V527" s="24"/>
      <c r="W527" s="24" t="s">
        <v>1078</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179</v>
      </c>
      <c r="BF527" s="24"/>
      <c r="BG527" s="24"/>
      <c r="BH527" s="24"/>
      <c r="BI527" s="24"/>
      <c r="BJ527" s="24"/>
      <c r="BK527" s="24"/>
      <c r="BL527" s="24"/>
      <c r="BM527" s="24"/>
      <c r="BN527" s="24"/>
      <c r="BO527" s="24"/>
      <c r="BP527" s="24"/>
      <c r="BQ527" s="24"/>
      <c r="BR527" s="24"/>
      <c r="BS527" s="24"/>
      <c r="BT527" s="24"/>
      <c r="BU527" s="24"/>
      <c r="BV527" s="24"/>
      <c r="BW527" s="24" t="s">
        <v>60</v>
      </c>
      <c r="BX527" s="24"/>
      <c r="BY527" s="24"/>
      <c r="BZ527" s="24"/>
      <c r="CA527" s="24"/>
      <c r="CB527" s="24"/>
      <c r="CJ527" s="58">
        <v>1</v>
      </c>
    </row>
    <row r="528" spans="2:88" s="10" customFormat="1" ht="15.95" customHeight="1">
      <c r="B528" s="320"/>
      <c r="C528" s="24"/>
      <c r="D528" s="24"/>
      <c r="E528" s="24"/>
      <c r="F528" s="24"/>
      <c r="G528" s="24"/>
      <c r="H528" s="24"/>
      <c r="I528" s="24"/>
      <c r="J528" s="24"/>
      <c r="K528" s="24"/>
      <c r="L528" s="24"/>
      <c r="M528" s="24"/>
      <c r="N528" s="24" t="s">
        <v>180</v>
      </c>
      <c r="O528" s="24"/>
      <c r="P528" s="24"/>
      <c r="Q528" s="24"/>
      <c r="R528" s="24"/>
      <c r="S528" s="24"/>
      <c r="T528" s="24"/>
      <c r="U528" s="24"/>
      <c r="V528" s="24"/>
      <c r="W528" s="24"/>
      <c r="X528" s="24"/>
      <c r="Y528" s="233" t="s">
        <v>1220</v>
      </c>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60" t="s">
        <v>89</v>
      </c>
      <c r="BF528" s="260"/>
      <c r="BG528" s="307"/>
      <c r="BH528" s="307"/>
      <c r="BI528" s="307"/>
      <c r="BJ528" s="307"/>
      <c r="BK528" s="307"/>
      <c r="BL528" s="307"/>
      <c r="BM528" s="307"/>
      <c r="BN528" s="307"/>
      <c r="BO528" s="307"/>
      <c r="BP528" s="307"/>
      <c r="BQ528" s="307"/>
      <c r="BR528" s="307"/>
      <c r="BS528" s="307"/>
      <c r="BT528" s="307"/>
      <c r="BU528" s="307"/>
      <c r="BV528" s="66"/>
      <c r="BW528" s="62" t="s">
        <v>60</v>
      </c>
      <c r="BX528" s="62"/>
      <c r="BY528" s="62"/>
      <c r="BZ528" s="62"/>
      <c r="CA528" s="62"/>
      <c r="CB528" s="24"/>
      <c r="CC528" s="10" t="s">
        <v>1076</v>
      </c>
      <c r="CJ528" s="58">
        <v>1</v>
      </c>
    </row>
    <row r="529" spans="2:88" s="10" customFormat="1" ht="17.100000000000001" customHeight="1">
      <c r="B529" s="320"/>
      <c r="C529" s="24"/>
      <c r="D529" s="24"/>
      <c r="E529" s="24"/>
      <c r="F529" s="24"/>
      <c r="G529" s="24"/>
      <c r="H529" s="24"/>
      <c r="I529" s="24"/>
      <c r="J529" s="24"/>
      <c r="K529" s="24"/>
      <c r="L529" s="24"/>
      <c r="M529" s="24"/>
      <c r="N529" s="24" t="s">
        <v>181</v>
      </c>
      <c r="O529" s="24"/>
      <c r="P529" s="24"/>
      <c r="Q529" s="24"/>
      <c r="R529" s="24"/>
      <c r="S529" s="24"/>
      <c r="T529" s="24"/>
      <c r="U529" s="24"/>
      <c r="V529" s="24"/>
      <c r="W529" s="24"/>
      <c r="X529" s="24"/>
      <c r="Y529" s="233" t="s">
        <v>1220</v>
      </c>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60" t="s">
        <v>89</v>
      </c>
      <c r="BF529" s="260"/>
      <c r="BG529" s="307"/>
      <c r="BH529" s="307"/>
      <c r="BI529" s="307"/>
      <c r="BJ529" s="307"/>
      <c r="BK529" s="307"/>
      <c r="BL529" s="307"/>
      <c r="BM529" s="307"/>
      <c r="BN529" s="307"/>
      <c r="BO529" s="307"/>
      <c r="BP529" s="307"/>
      <c r="BQ529" s="307"/>
      <c r="BR529" s="307"/>
      <c r="BS529" s="307"/>
      <c r="BT529" s="307"/>
      <c r="BU529" s="307"/>
      <c r="BV529" s="66"/>
      <c r="BW529" s="62" t="s">
        <v>60</v>
      </c>
      <c r="BX529" s="62"/>
      <c r="BY529" s="62"/>
      <c r="BZ529" s="62"/>
      <c r="CA529" s="62"/>
      <c r="CB529" s="24"/>
      <c r="CJ529" s="58">
        <v>1</v>
      </c>
    </row>
    <row r="530" spans="2:88" s="10" customFormat="1" ht="17.100000000000001" customHeight="1">
      <c r="B530" s="320"/>
      <c r="C530" s="24"/>
      <c r="D530" s="24"/>
      <c r="E530" s="24"/>
      <c r="F530" s="24"/>
      <c r="G530" s="24"/>
      <c r="H530" s="24"/>
      <c r="I530" s="24"/>
      <c r="J530" s="24"/>
      <c r="K530" s="24"/>
      <c r="L530" s="24"/>
      <c r="M530" s="24"/>
      <c r="N530" s="24" t="s">
        <v>182</v>
      </c>
      <c r="O530" s="24"/>
      <c r="P530" s="24"/>
      <c r="Q530" s="24"/>
      <c r="R530" s="24"/>
      <c r="S530" s="24"/>
      <c r="T530" s="24"/>
      <c r="U530" s="24"/>
      <c r="V530" s="24"/>
      <c r="W530" s="24"/>
      <c r="X530" s="24"/>
      <c r="Y530" s="233" t="s">
        <v>1220</v>
      </c>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60" t="s">
        <v>89</v>
      </c>
      <c r="BF530" s="260"/>
      <c r="BG530" s="307"/>
      <c r="BH530" s="307"/>
      <c r="BI530" s="307"/>
      <c r="BJ530" s="307"/>
      <c r="BK530" s="307"/>
      <c r="BL530" s="307"/>
      <c r="BM530" s="307"/>
      <c r="BN530" s="307"/>
      <c r="BO530" s="307"/>
      <c r="BP530" s="307"/>
      <c r="BQ530" s="307"/>
      <c r="BR530" s="307"/>
      <c r="BS530" s="307"/>
      <c r="BT530" s="307"/>
      <c r="BU530" s="307"/>
      <c r="BV530" s="66"/>
      <c r="BW530" s="62" t="s">
        <v>60</v>
      </c>
      <c r="BX530" s="62"/>
      <c r="BY530" s="62"/>
      <c r="BZ530" s="62"/>
      <c r="CA530" s="62"/>
      <c r="CB530" s="24"/>
      <c r="CD530" s="1"/>
      <c r="CJ530" s="58">
        <v>1</v>
      </c>
    </row>
    <row r="531" spans="2:88" s="10" customFormat="1" ht="17.100000000000001" customHeight="1">
      <c r="B531" s="320"/>
      <c r="C531" s="24"/>
      <c r="D531" s="24"/>
      <c r="E531" s="24"/>
      <c r="F531" s="24"/>
      <c r="G531" s="24"/>
      <c r="H531" s="24"/>
      <c r="I531" s="24"/>
      <c r="J531" s="24"/>
      <c r="K531" s="24"/>
      <c r="L531" s="24"/>
      <c r="M531" s="24"/>
      <c r="N531" s="24" t="s">
        <v>183</v>
      </c>
      <c r="O531" s="24"/>
      <c r="P531" s="24"/>
      <c r="Q531" s="24"/>
      <c r="R531" s="24"/>
      <c r="S531" s="24"/>
      <c r="T531" s="24"/>
      <c r="U531" s="24"/>
      <c r="V531" s="24"/>
      <c r="W531" s="24"/>
      <c r="X531" s="24"/>
      <c r="Y531" s="233" t="s">
        <v>1220</v>
      </c>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60" t="s">
        <v>89</v>
      </c>
      <c r="BF531" s="260"/>
      <c r="BG531" s="307"/>
      <c r="BH531" s="307"/>
      <c r="BI531" s="307"/>
      <c r="BJ531" s="307"/>
      <c r="BK531" s="307"/>
      <c r="BL531" s="307"/>
      <c r="BM531" s="307"/>
      <c r="BN531" s="307"/>
      <c r="BO531" s="307"/>
      <c r="BP531" s="307"/>
      <c r="BQ531" s="307"/>
      <c r="BR531" s="307"/>
      <c r="BS531" s="307"/>
      <c r="BT531" s="307"/>
      <c r="BU531" s="307"/>
      <c r="BV531" s="66"/>
      <c r="BW531" s="62" t="s">
        <v>60</v>
      </c>
      <c r="BX531" s="62"/>
      <c r="BY531" s="62"/>
      <c r="BZ531" s="62"/>
      <c r="CA531" s="62"/>
      <c r="CB531" s="24"/>
      <c r="CD531" s="1"/>
      <c r="CJ531" s="58">
        <v>1</v>
      </c>
    </row>
    <row r="532" spans="2:88" s="10" customFormat="1" ht="17.100000000000001" customHeight="1">
      <c r="B532" s="320"/>
      <c r="C532" s="24"/>
      <c r="D532" s="24"/>
      <c r="E532" s="24"/>
      <c r="F532" s="24"/>
      <c r="G532" s="24"/>
      <c r="H532" s="24"/>
      <c r="I532" s="24"/>
      <c r="J532" s="24"/>
      <c r="K532" s="24"/>
      <c r="L532" s="24"/>
      <c r="M532" s="24"/>
      <c r="N532" s="24" t="s">
        <v>184</v>
      </c>
      <c r="O532" s="24"/>
      <c r="P532" s="24"/>
      <c r="Q532" s="24"/>
      <c r="R532" s="24"/>
      <c r="S532" s="24"/>
      <c r="T532" s="24"/>
      <c r="U532" s="24"/>
      <c r="V532" s="24"/>
      <c r="W532" s="24"/>
      <c r="X532" s="24"/>
      <c r="Y532" s="233" t="s">
        <v>1220</v>
      </c>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60" t="s">
        <v>89</v>
      </c>
      <c r="BF532" s="260"/>
      <c r="BG532" s="307"/>
      <c r="BH532" s="307"/>
      <c r="BI532" s="307"/>
      <c r="BJ532" s="307"/>
      <c r="BK532" s="307"/>
      <c r="BL532" s="307"/>
      <c r="BM532" s="307"/>
      <c r="BN532" s="307"/>
      <c r="BO532" s="307"/>
      <c r="BP532" s="307"/>
      <c r="BQ532" s="307"/>
      <c r="BR532" s="307"/>
      <c r="BS532" s="307"/>
      <c r="BT532" s="307"/>
      <c r="BU532" s="307"/>
      <c r="BV532" s="66"/>
      <c r="BW532" s="62" t="s">
        <v>60</v>
      </c>
      <c r="BX532" s="62"/>
      <c r="BY532" s="62"/>
      <c r="BZ532" s="62"/>
      <c r="CA532" s="62"/>
      <c r="CB532" s="24"/>
      <c r="CC532" s="202" t="s">
        <v>1077</v>
      </c>
      <c r="CD532" s="7"/>
      <c r="CJ532" s="58">
        <v>1</v>
      </c>
    </row>
    <row r="533" spans="2:88" s="10" customFormat="1" ht="17.100000000000001" customHeight="1">
      <c r="B533" s="320"/>
      <c r="C533" s="24"/>
      <c r="D533" s="24"/>
      <c r="E533" s="24"/>
      <c r="F533" s="24"/>
      <c r="G533" s="24"/>
      <c r="H533" s="24"/>
      <c r="I533" s="24"/>
      <c r="J533" s="24"/>
      <c r="K533" s="24"/>
      <c r="L533" s="24"/>
      <c r="M533" s="24"/>
      <c r="N533" s="24" t="s">
        <v>185</v>
      </c>
      <c r="O533" s="24"/>
      <c r="P533" s="24"/>
      <c r="Q533" s="24"/>
      <c r="R533" s="24"/>
      <c r="S533" s="24"/>
      <c r="T533" s="24"/>
      <c r="U533" s="24"/>
      <c r="V533" s="24"/>
      <c r="W533" s="24"/>
      <c r="X533" s="24"/>
      <c r="Y533" s="233" t="s">
        <v>1220</v>
      </c>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60" t="s">
        <v>89</v>
      </c>
      <c r="BF533" s="260"/>
      <c r="BG533" s="307"/>
      <c r="BH533" s="307"/>
      <c r="BI533" s="307"/>
      <c r="BJ533" s="307"/>
      <c r="BK533" s="307"/>
      <c r="BL533" s="307"/>
      <c r="BM533" s="307"/>
      <c r="BN533" s="307"/>
      <c r="BO533" s="307"/>
      <c r="BP533" s="307"/>
      <c r="BQ533" s="307"/>
      <c r="BR533" s="307"/>
      <c r="BS533" s="307"/>
      <c r="BT533" s="307"/>
      <c r="BU533" s="307"/>
      <c r="BV533" s="66"/>
      <c r="BW533" s="62" t="s">
        <v>60</v>
      </c>
      <c r="BX533" s="62"/>
      <c r="BY533" s="62"/>
      <c r="BZ533" s="62"/>
      <c r="CA533" s="62"/>
      <c r="CB533" s="24"/>
      <c r="CC533" s="317">
        <f>SUM(BG528:BU533)</f>
        <v>0</v>
      </c>
      <c r="CD533" s="318"/>
      <c r="CJ533" s="58">
        <v>1</v>
      </c>
    </row>
    <row r="534" spans="2:88" s="2" customFormat="1" ht="4.5" customHeight="1">
      <c r="B534" s="320"/>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20"/>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20"/>
      <c r="C536" s="24"/>
      <c r="D536" s="24" t="s">
        <v>186</v>
      </c>
      <c r="E536" s="24"/>
      <c r="F536" s="24"/>
      <c r="G536" s="24"/>
      <c r="H536" s="24"/>
      <c r="I536" s="24"/>
      <c r="J536" s="24"/>
      <c r="K536" s="24"/>
      <c r="L536" s="24"/>
      <c r="M536" s="24"/>
      <c r="N536" s="24"/>
      <c r="O536" s="24"/>
      <c r="P536" s="24"/>
      <c r="Q536" s="24"/>
      <c r="R536" s="24"/>
      <c r="S536" s="24"/>
      <c r="T536" s="24"/>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J536" s="58">
        <v>1</v>
      </c>
    </row>
    <row r="537" spans="2:88" s="2" customFormat="1" ht="4.5" customHeight="1">
      <c r="B537" s="320"/>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20"/>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20"/>
      <c r="C539" s="24"/>
      <c r="D539" s="24" t="s">
        <v>187</v>
      </c>
      <c r="E539" s="24"/>
      <c r="F539" s="24"/>
      <c r="G539" s="24"/>
      <c r="H539" s="24"/>
      <c r="I539" s="24"/>
      <c r="J539" s="24"/>
      <c r="K539" s="24"/>
      <c r="L539" s="24"/>
      <c r="M539" s="24"/>
      <c r="N539" s="24"/>
      <c r="O539" s="24"/>
      <c r="P539" s="24"/>
      <c r="Q539" s="24"/>
      <c r="R539" s="24"/>
      <c r="S539" s="24"/>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J539" s="58">
        <v>1</v>
      </c>
    </row>
    <row r="540" spans="2:88" s="2" customFormat="1" ht="14.1" customHeight="1">
      <c r="B540" s="320"/>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20"/>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20"/>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c r="BA542" s="203"/>
      <c r="BB542" s="203"/>
      <c r="BC542" s="203"/>
      <c r="BD542" s="203"/>
      <c r="BE542" s="203"/>
      <c r="BF542" s="203"/>
      <c r="BG542" s="203"/>
      <c r="BH542" s="203"/>
      <c r="BI542" s="203"/>
      <c r="BJ542" s="203"/>
      <c r="BK542" s="203"/>
      <c r="BL542" s="203"/>
      <c r="BM542" s="203"/>
      <c r="BN542" s="203"/>
      <c r="BO542" s="203"/>
      <c r="BP542" s="203"/>
      <c r="BQ542" s="203"/>
      <c r="BR542" s="203"/>
      <c r="BS542" s="203"/>
      <c r="BT542" s="203"/>
      <c r="BU542" s="203"/>
      <c r="BV542" s="203"/>
      <c r="BW542" s="203"/>
      <c r="BX542" s="203"/>
      <c r="BY542" s="203"/>
      <c r="BZ542" s="203"/>
      <c r="CA542" s="203"/>
      <c r="CB542" s="203"/>
      <c r="CC542" s="1"/>
      <c r="CD542" s="1"/>
      <c r="CJ542" s="58">
        <v>1</v>
      </c>
    </row>
    <row r="543" spans="2:88" s="2" customFormat="1" ht="4.5" customHeight="1">
      <c r="B543" s="320"/>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20"/>
      <c r="C544" s="24"/>
      <c r="D544" s="24" t="s">
        <v>171</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67"/>
      <c r="AL544" s="267"/>
      <c r="AM544" s="267"/>
      <c r="AN544" s="267"/>
      <c r="AO544" s="267"/>
      <c r="AP544" s="267"/>
      <c r="AQ544" s="267"/>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858</v>
      </c>
      <c r="CD544" s="1"/>
      <c r="CE544" s="1"/>
      <c r="CJ544" s="58">
        <v>1</v>
      </c>
    </row>
    <row r="545" spans="2:88" s="2" customFormat="1" ht="4.5" customHeight="1">
      <c r="B545" s="320"/>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20"/>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20"/>
      <c r="C547" s="24"/>
      <c r="D547" s="24" t="s">
        <v>172</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67"/>
      <c r="AL547" s="267"/>
      <c r="AM547" s="267"/>
      <c r="AN547" s="267"/>
      <c r="AO547" s="267"/>
      <c r="AP547" s="267"/>
      <c r="AQ547" s="267"/>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1075</v>
      </c>
      <c r="CD547" s="1"/>
      <c r="CE547" s="1"/>
      <c r="CJ547" s="58">
        <v>1</v>
      </c>
    </row>
    <row r="548" spans="2:88" s="2" customFormat="1" ht="4.5" customHeight="1">
      <c r="B548" s="320"/>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20"/>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20"/>
      <c r="C550" s="24"/>
      <c r="D550" s="24" t="s">
        <v>173</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19"/>
      <c r="AV550" s="319"/>
      <c r="AW550" s="319"/>
      <c r="AX550" s="319"/>
      <c r="AY550" s="319"/>
      <c r="AZ550" s="319"/>
      <c r="BA550" s="319"/>
      <c r="BB550" s="319"/>
      <c r="BC550" s="319"/>
      <c r="BD550" s="319"/>
      <c r="BE550" s="319"/>
      <c r="BF550" s="319"/>
      <c r="BG550" s="319"/>
      <c r="BH550" s="319"/>
      <c r="BI550" s="25"/>
      <c r="BJ550" s="25"/>
      <c r="BK550" s="25"/>
      <c r="BL550" s="25"/>
      <c r="BM550" s="25"/>
      <c r="BN550" s="25"/>
      <c r="BO550" s="25"/>
      <c r="BP550" s="25"/>
      <c r="BQ550" s="25"/>
      <c r="BR550" s="25"/>
      <c r="BS550" s="25"/>
      <c r="BT550" s="25"/>
      <c r="BU550" s="25"/>
      <c r="BV550" s="25"/>
      <c r="BW550" s="25"/>
      <c r="BX550" s="25"/>
      <c r="BY550" s="25"/>
      <c r="BZ550" s="25"/>
      <c r="CA550" s="25"/>
      <c r="CB550" s="25"/>
      <c r="CC550" s="1" t="s">
        <v>1074</v>
      </c>
      <c r="CD550" s="1"/>
      <c r="CE550" s="1"/>
      <c r="CJ550" s="58">
        <v>1</v>
      </c>
    </row>
    <row r="551" spans="2:88" s="2" customFormat="1" ht="4.5" customHeight="1">
      <c r="B551" s="320"/>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20"/>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20"/>
      <c r="C553" s="24"/>
      <c r="D553" s="24" t="s">
        <v>174</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19"/>
      <c r="AV553" s="319"/>
      <c r="AW553" s="319"/>
      <c r="AX553" s="319"/>
      <c r="AY553" s="319"/>
      <c r="AZ553" s="319"/>
      <c r="BA553" s="319"/>
      <c r="BB553" s="319"/>
      <c r="BC553" s="319"/>
      <c r="BD553" s="319"/>
      <c r="BE553" s="319"/>
      <c r="BF553" s="319"/>
      <c r="BG553" s="319"/>
      <c r="BH553" s="319"/>
      <c r="BI553" s="25"/>
      <c r="BJ553" s="25"/>
      <c r="BK553" s="25"/>
      <c r="BL553" s="25"/>
      <c r="BM553" s="25"/>
      <c r="BN553" s="25"/>
      <c r="BO553" s="25"/>
      <c r="BP553" s="25"/>
      <c r="BQ553" s="25"/>
      <c r="BR553" s="25"/>
      <c r="BS553" s="25"/>
      <c r="BT553" s="25"/>
      <c r="BU553" s="25"/>
      <c r="BV553" s="25"/>
      <c r="BW553" s="25"/>
      <c r="BX553" s="25"/>
      <c r="BY553" s="25"/>
      <c r="BZ553" s="25"/>
      <c r="CA553" s="25"/>
      <c r="CB553" s="25"/>
      <c r="CC553" s="1" t="s">
        <v>1074</v>
      </c>
      <c r="CD553" s="1"/>
      <c r="CE553" s="1"/>
      <c r="CJ553" s="58">
        <v>1</v>
      </c>
    </row>
    <row r="554" spans="2:88" s="2" customFormat="1" ht="4.5" customHeight="1">
      <c r="B554" s="320"/>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20"/>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20"/>
      <c r="C556" s="24"/>
      <c r="D556" s="24" t="s">
        <v>175</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19"/>
      <c r="AV556" s="319"/>
      <c r="AW556" s="319"/>
      <c r="AX556" s="319"/>
      <c r="AY556" s="319"/>
      <c r="AZ556" s="319"/>
      <c r="BA556" s="319"/>
      <c r="BB556" s="319"/>
      <c r="BC556" s="319"/>
      <c r="BD556" s="319"/>
      <c r="BE556" s="319"/>
      <c r="BF556" s="319"/>
      <c r="BG556" s="319"/>
      <c r="BH556" s="319"/>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20"/>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20"/>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20"/>
      <c r="C559" s="24"/>
      <c r="D559" s="24" t="s">
        <v>176</v>
      </c>
      <c r="E559" s="24"/>
      <c r="F559" s="24"/>
      <c r="G559" s="24"/>
      <c r="H559" s="24"/>
      <c r="I559" s="24"/>
      <c r="J559" s="24"/>
      <c r="K559" s="24" t="s">
        <v>1071</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19"/>
      <c r="AV559" s="319"/>
      <c r="AW559" s="319"/>
      <c r="AX559" s="319"/>
      <c r="AY559" s="319"/>
      <c r="AZ559" s="319"/>
      <c r="BA559" s="319"/>
      <c r="BB559" s="319"/>
      <c r="BC559" s="319"/>
      <c r="BD559" s="319"/>
      <c r="BE559" s="319"/>
      <c r="BF559" s="319"/>
      <c r="BG559" s="319"/>
      <c r="BH559" s="319"/>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1073</v>
      </c>
      <c r="CJ559" s="58">
        <v>1</v>
      </c>
    </row>
    <row r="560" spans="2:88" s="10" customFormat="1" ht="15.95" customHeight="1">
      <c r="B560" s="320"/>
      <c r="C560" s="24"/>
      <c r="D560" s="24"/>
      <c r="E560" s="24"/>
      <c r="F560" s="24"/>
      <c r="G560" s="24"/>
      <c r="H560" s="24"/>
      <c r="I560" s="24"/>
      <c r="J560" s="24"/>
      <c r="K560" s="24" t="s">
        <v>1072</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67" t="s">
        <v>37</v>
      </c>
      <c r="AY560" s="267"/>
      <c r="AZ560" s="55"/>
      <c r="BA560" s="55"/>
      <c r="BB560" s="55" t="s">
        <v>139</v>
      </c>
      <c r="BC560" s="55"/>
      <c r="BD560" s="55"/>
      <c r="BE560" s="55"/>
      <c r="BF560" s="55"/>
      <c r="BG560" s="267" t="s">
        <v>37</v>
      </c>
      <c r="BH560" s="267"/>
      <c r="BI560" s="55"/>
      <c r="BJ560" s="55"/>
      <c r="BK560" s="55" t="s">
        <v>177</v>
      </c>
      <c r="BL560" s="25"/>
      <c r="BM560" s="25"/>
      <c r="BN560" s="25"/>
      <c r="BO560" s="25"/>
      <c r="BP560" s="25"/>
      <c r="BQ560" s="25"/>
      <c r="BR560" s="25"/>
      <c r="BS560" s="25"/>
      <c r="BT560" s="25"/>
      <c r="BU560" s="25"/>
      <c r="BV560" s="25"/>
      <c r="BW560" s="25"/>
      <c r="BX560" s="25"/>
      <c r="BY560" s="25"/>
      <c r="BZ560" s="25"/>
      <c r="CA560" s="25"/>
      <c r="CB560" s="25"/>
      <c r="CC560" s="10" t="s">
        <v>1165</v>
      </c>
      <c r="CJ560" s="58">
        <v>1</v>
      </c>
    </row>
    <row r="561" spans="2:88" s="2" customFormat="1" ht="4.5" customHeight="1">
      <c r="B561" s="320"/>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20"/>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20"/>
      <c r="C563" s="24"/>
      <c r="D563" s="24" t="s">
        <v>178</v>
      </c>
      <c r="E563" s="24"/>
      <c r="F563" s="24"/>
      <c r="G563" s="24"/>
      <c r="H563" s="24"/>
      <c r="I563" s="24"/>
      <c r="J563" s="24"/>
      <c r="K563" s="24"/>
      <c r="L563" s="24"/>
      <c r="M563" s="24"/>
      <c r="N563" s="24"/>
      <c r="O563" s="24"/>
      <c r="P563" s="24"/>
      <c r="Q563" s="24"/>
      <c r="R563" s="24"/>
      <c r="S563" s="24"/>
      <c r="T563" s="24"/>
      <c r="U563" s="24"/>
      <c r="V563" s="24"/>
      <c r="W563" s="24" t="s">
        <v>1078</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179</v>
      </c>
      <c r="BF563" s="24"/>
      <c r="BG563" s="24"/>
      <c r="BH563" s="24"/>
      <c r="BI563" s="24"/>
      <c r="BJ563" s="24"/>
      <c r="BK563" s="24"/>
      <c r="BL563" s="24"/>
      <c r="BM563" s="24"/>
      <c r="BN563" s="24"/>
      <c r="BO563" s="24"/>
      <c r="BP563" s="24"/>
      <c r="BQ563" s="24"/>
      <c r="BR563" s="24"/>
      <c r="BS563" s="24"/>
      <c r="BT563" s="24"/>
      <c r="BU563" s="24"/>
      <c r="BV563" s="24"/>
      <c r="BW563" s="24" t="s">
        <v>60</v>
      </c>
      <c r="BX563" s="24"/>
      <c r="BY563" s="24"/>
      <c r="BZ563" s="24"/>
      <c r="CA563" s="24"/>
      <c r="CB563" s="24"/>
      <c r="CJ563" s="58">
        <v>1</v>
      </c>
    </row>
    <row r="564" spans="2:88" s="10" customFormat="1" ht="15.95" customHeight="1">
      <c r="B564" s="320"/>
      <c r="C564" s="24"/>
      <c r="D564" s="24"/>
      <c r="E564" s="24"/>
      <c r="F564" s="24"/>
      <c r="G564" s="24"/>
      <c r="H564" s="24"/>
      <c r="I564" s="24"/>
      <c r="J564" s="24"/>
      <c r="K564" s="24"/>
      <c r="L564" s="24"/>
      <c r="M564" s="24"/>
      <c r="N564" s="24" t="s">
        <v>180</v>
      </c>
      <c r="O564" s="24"/>
      <c r="P564" s="24"/>
      <c r="Q564" s="24"/>
      <c r="R564" s="24"/>
      <c r="S564" s="24"/>
      <c r="T564" s="24"/>
      <c r="U564" s="24"/>
      <c r="V564" s="24"/>
      <c r="W564" s="24"/>
      <c r="X564" s="24"/>
      <c r="Y564" s="233" t="s">
        <v>1220</v>
      </c>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60" t="s">
        <v>89</v>
      </c>
      <c r="BF564" s="260"/>
      <c r="BG564" s="307"/>
      <c r="BH564" s="307"/>
      <c r="BI564" s="307"/>
      <c r="BJ564" s="307"/>
      <c r="BK564" s="307"/>
      <c r="BL564" s="307"/>
      <c r="BM564" s="307"/>
      <c r="BN564" s="307"/>
      <c r="BO564" s="307"/>
      <c r="BP564" s="307"/>
      <c r="BQ564" s="307"/>
      <c r="BR564" s="307"/>
      <c r="BS564" s="307"/>
      <c r="BT564" s="307"/>
      <c r="BU564" s="307"/>
      <c r="BV564" s="66"/>
      <c r="BW564" s="62" t="s">
        <v>60</v>
      </c>
      <c r="BX564" s="62"/>
      <c r="BY564" s="62"/>
      <c r="BZ564" s="62"/>
      <c r="CA564" s="62"/>
      <c r="CB564" s="24"/>
      <c r="CC564" s="10" t="s">
        <v>1076</v>
      </c>
      <c r="CJ564" s="58">
        <v>1</v>
      </c>
    </row>
    <row r="565" spans="2:88" s="10" customFormat="1" ht="17.100000000000001" customHeight="1">
      <c r="B565" s="320"/>
      <c r="C565" s="24"/>
      <c r="D565" s="24"/>
      <c r="E565" s="24"/>
      <c r="F565" s="24"/>
      <c r="G565" s="24"/>
      <c r="H565" s="24"/>
      <c r="I565" s="24"/>
      <c r="J565" s="24"/>
      <c r="K565" s="24"/>
      <c r="L565" s="24"/>
      <c r="M565" s="24"/>
      <c r="N565" s="24" t="s">
        <v>181</v>
      </c>
      <c r="O565" s="24"/>
      <c r="P565" s="24"/>
      <c r="Q565" s="24"/>
      <c r="R565" s="24"/>
      <c r="S565" s="24"/>
      <c r="T565" s="24"/>
      <c r="U565" s="24"/>
      <c r="V565" s="24"/>
      <c r="W565" s="24"/>
      <c r="X565" s="24"/>
      <c r="Y565" s="233" t="s">
        <v>1220</v>
      </c>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60" t="s">
        <v>89</v>
      </c>
      <c r="BF565" s="260"/>
      <c r="BG565" s="307"/>
      <c r="BH565" s="307"/>
      <c r="BI565" s="307"/>
      <c r="BJ565" s="307"/>
      <c r="BK565" s="307"/>
      <c r="BL565" s="307"/>
      <c r="BM565" s="307"/>
      <c r="BN565" s="307"/>
      <c r="BO565" s="307"/>
      <c r="BP565" s="307"/>
      <c r="BQ565" s="307"/>
      <c r="BR565" s="307"/>
      <c r="BS565" s="307"/>
      <c r="BT565" s="307"/>
      <c r="BU565" s="307"/>
      <c r="BV565" s="66"/>
      <c r="BW565" s="62" t="s">
        <v>60</v>
      </c>
      <c r="BX565" s="62"/>
      <c r="BY565" s="62"/>
      <c r="BZ565" s="62"/>
      <c r="CA565" s="62"/>
      <c r="CB565" s="24"/>
      <c r="CJ565" s="58">
        <v>1</v>
      </c>
    </row>
    <row r="566" spans="2:88" s="10" customFormat="1" ht="17.100000000000001" customHeight="1">
      <c r="B566" s="320"/>
      <c r="C566" s="24"/>
      <c r="D566" s="24"/>
      <c r="E566" s="24"/>
      <c r="F566" s="24"/>
      <c r="G566" s="24"/>
      <c r="H566" s="24"/>
      <c r="I566" s="24"/>
      <c r="J566" s="24"/>
      <c r="K566" s="24"/>
      <c r="L566" s="24"/>
      <c r="M566" s="24"/>
      <c r="N566" s="24" t="s">
        <v>182</v>
      </c>
      <c r="O566" s="24"/>
      <c r="P566" s="24"/>
      <c r="Q566" s="24"/>
      <c r="R566" s="24"/>
      <c r="S566" s="24"/>
      <c r="T566" s="24"/>
      <c r="U566" s="24"/>
      <c r="V566" s="24"/>
      <c r="W566" s="24"/>
      <c r="X566" s="24"/>
      <c r="Y566" s="233" t="s">
        <v>1220</v>
      </c>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60" t="s">
        <v>89</v>
      </c>
      <c r="BF566" s="260"/>
      <c r="BG566" s="307"/>
      <c r="BH566" s="307"/>
      <c r="BI566" s="307"/>
      <c r="BJ566" s="307"/>
      <c r="BK566" s="307"/>
      <c r="BL566" s="307"/>
      <c r="BM566" s="307"/>
      <c r="BN566" s="307"/>
      <c r="BO566" s="307"/>
      <c r="BP566" s="307"/>
      <c r="BQ566" s="307"/>
      <c r="BR566" s="307"/>
      <c r="BS566" s="307"/>
      <c r="BT566" s="307"/>
      <c r="BU566" s="307"/>
      <c r="BV566" s="66"/>
      <c r="BW566" s="62" t="s">
        <v>60</v>
      </c>
      <c r="BX566" s="62"/>
      <c r="BY566" s="62"/>
      <c r="BZ566" s="62"/>
      <c r="CA566" s="62"/>
      <c r="CB566" s="24"/>
      <c r="CD566" s="1"/>
      <c r="CJ566" s="58">
        <v>1</v>
      </c>
    </row>
    <row r="567" spans="2:88" s="10" customFormat="1" ht="17.100000000000001" customHeight="1">
      <c r="B567" s="320"/>
      <c r="C567" s="24"/>
      <c r="D567" s="24"/>
      <c r="E567" s="24"/>
      <c r="F567" s="24"/>
      <c r="G567" s="24"/>
      <c r="H567" s="24"/>
      <c r="I567" s="24"/>
      <c r="J567" s="24"/>
      <c r="K567" s="24"/>
      <c r="L567" s="24"/>
      <c r="M567" s="24"/>
      <c r="N567" s="24" t="s">
        <v>183</v>
      </c>
      <c r="O567" s="24"/>
      <c r="P567" s="24"/>
      <c r="Q567" s="24"/>
      <c r="R567" s="24"/>
      <c r="S567" s="24"/>
      <c r="T567" s="24"/>
      <c r="U567" s="24"/>
      <c r="V567" s="24"/>
      <c r="W567" s="24"/>
      <c r="X567" s="24"/>
      <c r="Y567" s="233" t="s">
        <v>1220</v>
      </c>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60" t="s">
        <v>89</v>
      </c>
      <c r="BF567" s="260"/>
      <c r="BG567" s="307"/>
      <c r="BH567" s="307"/>
      <c r="BI567" s="307"/>
      <c r="BJ567" s="307"/>
      <c r="BK567" s="307"/>
      <c r="BL567" s="307"/>
      <c r="BM567" s="307"/>
      <c r="BN567" s="307"/>
      <c r="BO567" s="307"/>
      <c r="BP567" s="307"/>
      <c r="BQ567" s="307"/>
      <c r="BR567" s="307"/>
      <c r="BS567" s="307"/>
      <c r="BT567" s="307"/>
      <c r="BU567" s="307"/>
      <c r="BV567" s="66"/>
      <c r="BW567" s="62" t="s">
        <v>60</v>
      </c>
      <c r="BX567" s="62"/>
      <c r="BY567" s="62"/>
      <c r="BZ567" s="62"/>
      <c r="CA567" s="62"/>
      <c r="CB567" s="24"/>
      <c r="CD567" s="1"/>
      <c r="CJ567" s="58">
        <v>1</v>
      </c>
    </row>
    <row r="568" spans="2:88" s="1" customFormat="1" ht="17.100000000000001" customHeight="1">
      <c r="B568" s="320"/>
      <c r="C568" s="24"/>
      <c r="D568" s="24"/>
      <c r="E568" s="24"/>
      <c r="F568" s="24"/>
      <c r="G568" s="24"/>
      <c r="H568" s="24"/>
      <c r="I568" s="24"/>
      <c r="J568" s="24"/>
      <c r="K568" s="24"/>
      <c r="L568" s="24"/>
      <c r="M568" s="24"/>
      <c r="N568" s="24" t="s">
        <v>184</v>
      </c>
      <c r="O568" s="24"/>
      <c r="P568" s="24"/>
      <c r="Q568" s="24"/>
      <c r="R568" s="24"/>
      <c r="S568" s="24"/>
      <c r="T568" s="24"/>
      <c r="U568" s="24"/>
      <c r="V568" s="24"/>
      <c r="W568" s="24"/>
      <c r="X568" s="24"/>
      <c r="Y568" s="233" t="s">
        <v>1220</v>
      </c>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60" t="s">
        <v>89</v>
      </c>
      <c r="BF568" s="260"/>
      <c r="BG568" s="307"/>
      <c r="BH568" s="307"/>
      <c r="BI568" s="307"/>
      <c r="BJ568" s="307"/>
      <c r="BK568" s="307"/>
      <c r="BL568" s="307"/>
      <c r="BM568" s="307"/>
      <c r="BN568" s="307"/>
      <c r="BO568" s="307"/>
      <c r="BP568" s="307"/>
      <c r="BQ568" s="307"/>
      <c r="BR568" s="307"/>
      <c r="BS568" s="307"/>
      <c r="BT568" s="307"/>
      <c r="BU568" s="307"/>
      <c r="BV568" s="66"/>
      <c r="BW568" s="62" t="s">
        <v>60</v>
      </c>
      <c r="BX568" s="62"/>
      <c r="BY568" s="62"/>
      <c r="BZ568" s="62"/>
      <c r="CA568" s="62"/>
      <c r="CB568" s="24"/>
      <c r="CC568" s="202" t="s">
        <v>1077</v>
      </c>
      <c r="CD568" s="7"/>
      <c r="CE568" s="10"/>
      <c r="CJ568" s="58">
        <v>1</v>
      </c>
    </row>
    <row r="569" spans="2:88" s="1" customFormat="1" ht="17.100000000000001" customHeight="1">
      <c r="B569" s="320"/>
      <c r="C569" s="24"/>
      <c r="D569" s="24"/>
      <c r="E569" s="24"/>
      <c r="F569" s="24"/>
      <c r="G569" s="24"/>
      <c r="H569" s="24"/>
      <c r="I569" s="24"/>
      <c r="J569" s="24"/>
      <c r="K569" s="24"/>
      <c r="L569" s="24"/>
      <c r="M569" s="24"/>
      <c r="N569" s="24" t="s">
        <v>185</v>
      </c>
      <c r="O569" s="24"/>
      <c r="P569" s="24"/>
      <c r="Q569" s="24"/>
      <c r="R569" s="24"/>
      <c r="S569" s="24"/>
      <c r="T569" s="24"/>
      <c r="U569" s="24"/>
      <c r="V569" s="24"/>
      <c r="W569" s="24"/>
      <c r="X569" s="24"/>
      <c r="Y569" s="233" t="s">
        <v>1220</v>
      </c>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60" t="s">
        <v>89</v>
      </c>
      <c r="BF569" s="260"/>
      <c r="BG569" s="307"/>
      <c r="BH569" s="307"/>
      <c r="BI569" s="307"/>
      <c r="BJ569" s="307"/>
      <c r="BK569" s="307"/>
      <c r="BL569" s="307"/>
      <c r="BM569" s="307"/>
      <c r="BN569" s="307"/>
      <c r="BO569" s="307"/>
      <c r="BP569" s="307"/>
      <c r="BQ569" s="307"/>
      <c r="BR569" s="307"/>
      <c r="BS569" s="307"/>
      <c r="BT569" s="307"/>
      <c r="BU569" s="307"/>
      <c r="BV569" s="66"/>
      <c r="BW569" s="62" t="s">
        <v>60</v>
      </c>
      <c r="BX569" s="62"/>
      <c r="BY569" s="62"/>
      <c r="BZ569" s="62"/>
      <c r="CA569" s="62"/>
      <c r="CB569" s="24"/>
      <c r="CC569" s="317">
        <f>SUM(BG564:BU569)</f>
        <v>0</v>
      </c>
      <c r="CD569" s="318"/>
      <c r="CE569" s="10"/>
      <c r="CJ569" s="58">
        <v>1</v>
      </c>
    </row>
    <row r="570" spans="2:88" s="2" customFormat="1" ht="4.5" customHeight="1">
      <c r="B570" s="320"/>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20"/>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20"/>
      <c r="C572" s="24"/>
      <c r="D572" s="24" t="s">
        <v>186</v>
      </c>
      <c r="E572" s="24"/>
      <c r="F572" s="24"/>
      <c r="G572" s="24"/>
      <c r="H572" s="24"/>
      <c r="I572" s="24"/>
      <c r="J572" s="24"/>
      <c r="K572" s="24"/>
      <c r="L572" s="24"/>
      <c r="M572" s="24"/>
      <c r="N572" s="24"/>
      <c r="O572" s="24"/>
      <c r="P572" s="24"/>
      <c r="Q572" s="24"/>
      <c r="R572" s="24"/>
      <c r="S572" s="24"/>
      <c r="T572" s="24"/>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J572" s="58">
        <v>1</v>
      </c>
    </row>
    <row r="573" spans="2:88" s="2" customFormat="1" ht="4.5" customHeight="1">
      <c r="B573" s="320"/>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20"/>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5" t="s">
        <v>1018</v>
      </c>
      <c r="C575" s="24"/>
      <c r="D575" s="24" t="s">
        <v>187</v>
      </c>
      <c r="E575" s="24"/>
      <c r="F575" s="24"/>
      <c r="G575" s="24"/>
      <c r="H575" s="24"/>
      <c r="I575" s="24"/>
      <c r="J575" s="24"/>
      <c r="K575" s="24"/>
      <c r="L575" s="24"/>
      <c r="M575" s="24"/>
      <c r="N575" s="24"/>
      <c r="O575" s="24"/>
      <c r="P575" s="24"/>
      <c r="Q575" s="24"/>
      <c r="R575" s="24"/>
      <c r="S575" s="24"/>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174" t="s">
        <v>1018</v>
      </c>
      <c r="CJ575" s="58">
        <v>1</v>
      </c>
    </row>
    <row r="576" spans="2:88" s="2" customFormat="1" ht="14.1" customHeight="1" thickBot="1">
      <c r="B576" s="196" t="s">
        <v>1015</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6" t="s">
        <v>1015</v>
      </c>
      <c r="CD576" s="7"/>
      <c r="CJ576" s="141">
        <v>1</v>
      </c>
    </row>
    <row r="577" spans="2:88" s="2" customFormat="1" ht="15.95" customHeight="1">
      <c r="B577" s="197" t="s">
        <v>1016</v>
      </c>
      <c r="C577" s="24"/>
      <c r="D577" s="24" t="s">
        <v>170</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59" t="s">
        <v>169</v>
      </c>
      <c r="AL577" s="259"/>
      <c r="AM577" s="259"/>
      <c r="AN577" s="259"/>
      <c r="AO577" s="259"/>
      <c r="AP577" s="259"/>
      <c r="AQ577" s="259"/>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7" t="s">
        <v>1016</v>
      </c>
      <c r="CD577" s="204"/>
      <c r="CE577" s="204"/>
      <c r="CJ577" s="58">
        <v>1</v>
      </c>
    </row>
    <row r="578" spans="2:88" s="2" customFormat="1" ht="2.1" customHeight="1" thickBot="1">
      <c r="B578" s="208" t="s">
        <v>855</v>
      </c>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c r="BA578" s="203"/>
      <c r="BB578" s="203"/>
      <c r="BC578" s="203"/>
      <c r="BD578" s="203"/>
      <c r="BE578" s="203"/>
      <c r="BF578" s="203"/>
      <c r="BG578" s="203"/>
      <c r="BH578" s="203"/>
      <c r="BI578" s="203"/>
      <c r="BJ578" s="203"/>
      <c r="BK578" s="203"/>
      <c r="BL578" s="203"/>
      <c r="BM578" s="203"/>
      <c r="BN578" s="203"/>
      <c r="BO578" s="203"/>
      <c r="BP578" s="203"/>
      <c r="BQ578" s="203"/>
      <c r="BR578" s="203"/>
      <c r="BS578" s="203"/>
      <c r="BT578" s="203"/>
      <c r="BU578" s="203"/>
      <c r="BV578" s="203"/>
      <c r="BW578" s="203"/>
      <c r="BX578" s="203"/>
      <c r="BY578" s="203"/>
      <c r="BZ578" s="203"/>
      <c r="CA578" s="203"/>
      <c r="CB578" s="203"/>
      <c r="CC578" s="1"/>
      <c r="CD578" s="1"/>
      <c r="CJ578" s="58">
        <v>1</v>
      </c>
    </row>
    <row r="579" spans="2:88" s="2" customFormat="1" ht="3.95" customHeight="1">
      <c r="B579" s="320" t="s">
        <v>1079</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20"/>
      <c r="C580" s="24"/>
      <c r="D580" s="24" t="s">
        <v>171</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67"/>
      <c r="AL580" s="267"/>
      <c r="AM580" s="267"/>
      <c r="AN580" s="267"/>
      <c r="AO580" s="267"/>
      <c r="AP580" s="267"/>
      <c r="AQ580" s="267"/>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858</v>
      </c>
      <c r="CJ580" s="58">
        <v>1</v>
      </c>
    </row>
    <row r="581" spans="2:88" s="2" customFormat="1" ht="4.5" customHeight="1">
      <c r="B581" s="320"/>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20"/>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20"/>
      <c r="C583" s="24"/>
      <c r="D583" s="24" t="s">
        <v>172</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67"/>
      <c r="AL583" s="267"/>
      <c r="AM583" s="267"/>
      <c r="AN583" s="267"/>
      <c r="AO583" s="267"/>
      <c r="AP583" s="267"/>
      <c r="AQ583" s="267"/>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1075</v>
      </c>
      <c r="CJ583" s="58">
        <v>1</v>
      </c>
    </row>
    <row r="584" spans="2:88" s="2" customFormat="1" ht="4.5" customHeight="1">
      <c r="B584" s="320"/>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20"/>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20"/>
      <c r="C586" s="24"/>
      <c r="D586" s="24" t="s">
        <v>173</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19"/>
      <c r="AV586" s="319"/>
      <c r="AW586" s="319"/>
      <c r="AX586" s="319"/>
      <c r="AY586" s="319"/>
      <c r="AZ586" s="319"/>
      <c r="BA586" s="319"/>
      <c r="BB586" s="319"/>
      <c r="BC586" s="319"/>
      <c r="BD586" s="319"/>
      <c r="BE586" s="319"/>
      <c r="BF586" s="319"/>
      <c r="BG586" s="319"/>
      <c r="BH586" s="319"/>
      <c r="BI586" s="25"/>
      <c r="BJ586" s="25"/>
      <c r="BK586" s="25"/>
      <c r="BL586" s="25"/>
      <c r="BM586" s="25"/>
      <c r="BN586" s="25"/>
      <c r="BO586" s="25"/>
      <c r="BP586" s="25"/>
      <c r="BQ586" s="25"/>
      <c r="BR586" s="25"/>
      <c r="BS586" s="25"/>
      <c r="BT586" s="25"/>
      <c r="BU586" s="25"/>
      <c r="BV586" s="25"/>
      <c r="BW586" s="25"/>
      <c r="BX586" s="25"/>
      <c r="BY586" s="25"/>
      <c r="BZ586" s="25"/>
      <c r="CA586" s="25"/>
      <c r="CB586" s="25"/>
      <c r="CC586" s="1" t="s">
        <v>1074</v>
      </c>
      <c r="CJ586" s="58">
        <v>1</v>
      </c>
    </row>
    <row r="587" spans="2:88" s="2" customFormat="1" ht="4.5" customHeight="1">
      <c r="B587" s="320"/>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20"/>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20"/>
      <c r="C589" s="24"/>
      <c r="D589" s="24" t="s">
        <v>174</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19"/>
      <c r="AV589" s="319"/>
      <c r="AW589" s="319"/>
      <c r="AX589" s="319"/>
      <c r="AY589" s="319"/>
      <c r="AZ589" s="319"/>
      <c r="BA589" s="319"/>
      <c r="BB589" s="319"/>
      <c r="BC589" s="319"/>
      <c r="BD589" s="319"/>
      <c r="BE589" s="319"/>
      <c r="BF589" s="319"/>
      <c r="BG589" s="319"/>
      <c r="BH589" s="319"/>
      <c r="BI589" s="25"/>
      <c r="BJ589" s="25"/>
      <c r="BK589" s="25"/>
      <c r="BL589" s="25"/>
      <c r="BM589" s="25"/>
      <c r="BN589" s="25"/>
      <c r="BO589" s="25"/>
      <c r="BP589" s="25"/>
      <c r="BQ589" s="25"/>
      <c r="BR589" s="25"/>
      <c r="BS589" s="25"/>
      <c r="BT589" s="25"/>
      <c r="BU589" s="25"/>
      <c r="BV589" s="25"/>
      <c r="BW589" s="25"/>
      <c r="BX589" s="25"/>
      <c r="BY589" s="25"/>
      <c r="BZ589" s="25"/>
      <c r="CA589" s="25"/>
      <c r="CB589" s="25"/>
      <c r="CC589" s="1" t="s">
        <v>1074</v>
      </c>
      <c r="CJ589" s="58">
        <v>1</v>
      </c>
    </row>
    <row r="590" spans="2:88" s="2" customFormat="1" ht="4.5" customHeight="1">
      <c r="B590" s="320"/>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20"/>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20"/>
      <c r="C592" s="24"/>
      <c r="D592" s="24" t="s">
        <v>175</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19"/>
      <c r="AV592" s="319"/>
      <c r="AW592" s="319"/>
      <c r="AX592" s="319"/>
      <c r="AY592" s="319"/>
      <c r="AZ592" s="319"/>
      <c r="BA592" s="319"/>
      <c r="BB592" s="319"/>
      <c r="BC592" s="319"/>
      <c r="BD592" s="319"/>
      <c r="BE592" s="319"/>
      <c r="BF592" s="319"/>
      <c r="BG592" s="319"/>
      <c r="BH592" s="319"/>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20"/>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20"/>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20"/>
      <c r="C595" s="24"/>
      <c r="D595" s="24" t="s">
        <v>176</v>
      </c>
      <c r="E595" s="24"/>
      <c r="F595" s="24"/>
      <c r="G595" s="24"/>
      <c r="H595" s="24"/>
      <c r="I595" s="24"/>
      <c r="J595" s="24"/>
      <c r="K595" s="24" t="s">
        <v>1071</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19"/>
      <c r="AV595" s="319"/>
      <c r="AW595" s="319"/>
      <c r="AX595" s="319"/>
      <c r="AY595" s="319"/>
      <c r="AZ595" s="319"/>
      <c r="BA595" s="319"/>
      <c r="BB595" s="319"/>
      <c r="BC595" s="319"/>
      <c r="BD595" s="319"/>
      <c r="BE595" s="319"/>
      <c r="BF595" s="319"/>
      <c r="BG595" s="319"/>
      <c r="BH595" s="319"/>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1073</v>
      </c>
      <c r="CJ595" s="58">
        <v>1</v>
      </c>
    </row>
    <row r="596" spans="2:88" s="10" customFormat="1" ht="15.95" customHeight="1">
      <c r="B596" s="320"/>
      <c r="C596" s="24"/>
      <c r="D596" s="24"/>
      <c r="E596" s="24"/>
      <c r="F596" s="24"/>
      <c r="G596" s="24"/>
      <c r="H596" s="24"/>
      <c r="I596" s="24"/>
      <c r="J596" s="24"/>
      <c r="K596" s="24" t="s">
        <v>1072</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67" t="s">
        <v>37</v>
      </c>
      <c r="AY596" s="267"/>
      <c r="AZ596" s="55"/>
      <c r="BA596" s="55"/>
      <c r="BB596" s="55" t="s">
        <v>139</v>
      </c>
      <c r="BC596" s="55"/>
      <c r="BD596" s="55"/>
      <c r="BE596" s="55"/>
      <c r="BF596" s="55"/>
      <c r="BG596" s="267" t="s">
        <v>37</v>
      </c>
      <c r="BH596" s="267"/>
      <c r="BI596" s="55"/>
      <c r="BJ596" s="55"/>
      <c r="BK596" s="55" t="s">
        <v>177</v>
      </c>
      <c r="BL596" s="25"/>
      <c r="BM596" s="25"/>
      <c r="BN596" s="25"/>
      <c r="BO596" s="25"/>
      <c r="BP596" s="25"/>
      <c r="BQ596" s="25"/>
      <c r="BR596" s="25"/>
      <c r="BS596" s="25"/>
      <c r="BT596" s="25"/>
      <c r="BU596" s="25"/>
      <c r="BV596" s="25"/>
      <c r="BW596" s="25"/>
      <c r="BX596" s="25"/>
      <c r="BY596" s="25"/>
      <c r="BZ596" s="25"/>
      <c r="CA596" s="25"/>
      <c r="CB596" s="25"/>
      <c r="CC596" s="10" t="s">
        <v>1165</v>
      </c>
      <c r="CJ596" s="58">
        <v>1</v>
      </c>
    </row>
    <row r="597" spans="2:88" s="2" customFormat="1" ht="4.5" customHeight="1">
      <c r="B597" s="320"/>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20"/>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20"/>
      <c r="C599" s="24"/>
      <c r="D599" s="24" t="s">
        <v>178</v>
      </c>
      <c r="E599" s="24"/>
      <c r="F599" s="24"/>
      <c r="G599" s="24"/>
      <c r="H599" s="24"/>
      <c r="I599" s="24"/>
      <c r="J599" s="24"/>
      <c r="K599" s="24"/>
      <c r="L599" s="24"/>
      <c r="M599" s="24"/>
      <c r="N599" s="24"/>
      <c r="O599" s="24"/>
      <c r="P599" s="24"/>
      <c r="Q599" s="24"/>
      <c r="R599" s="24"/>
      <c r="S599" s="24"/>
      <c r="T599" s="24"/>
      <c r="U599" s="24"/>
      <c r="V599" s="24"/>
      <c r="W599" s="24" t="s">
        <v>1078</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179</v>
      </c>
      <c r="BF599" s="24"/>
      <c r="BG599" s="24"/>
      <c r="BH599" s="24"/>
      <c r="BI599" s="24"/>
      <c r="BJ599" s="24"/>
      <c r="BK599" s="24"/>
      <c r="BL599" s="24"/>
      <c r="BM599" s="24"/>
      <c r="BN599" s="24"/>
      <c r="BO599" s="24"/>
      <c r="BP599" s="24"/>
      <c r="BQ599" s="24"/>
      <c r="BR599" s="24"/>
      <c r="BS599" s="24"/>
      <c r="BT599" s="24"/>
      <c r="BU599" s="24"/>
      <c r="BV599" s="24"/>
      <c r="BW599" s="24" t="s">
        <v>60</v>
      </c>
      <c r="BX599" s="24"/>
      <c r="BY599" s="24"/>
      <c r="BZ599" s="24"/>
      <c r="CA599" s="24"/>
      <c r="CB599" s="24"/>
      <c r="CJ599" s="58">
        <v>1</v>
      </c>
    </row>
    <row r="600" spans="2:88" s="10" customFormat="1" ht="15.95" customHeight="1">
      <c r="B600" s="320"/>
      <c r="C600" s="24"/>
      <c r="D600" s="24"/>
      <c r="E600" s="24"/>
      <c r="F600" s="24"/>
      <c r="G600" s="24"/>
      <c r="H600" s="24"/>
      <c r="I600" s="24"/>
      <c r="J600" s="24"/>
      <c r="K600" s="24"/>
      <c r="L600" s="24"/>
      <c r="M600" s="24"/>
      <c r="N600" s="24" t="s">
        <v>180</v>
      </c>
      <c r="O600" s="24"/>
      <c r="P600" s="24"/>
      <c r="Q600" s="24"/>
      <c r="R600" s="24"/>
      <c r="S600" s="24"/>
      <c r="T600" s="24"/>
      <c r="U600" s="24"/>
      <c r="V600" s="24"/>
      <c r="W600" s="24"/>
      <c r="X600" s="24"/>
      <c r="Y600" s="233" t="s">
        <v>1220</v>
      </c>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60" t="s">
        <v>89</v>
      </c>
      <c r="BF600" s="260"/>
      <c r="BG600" s="307"/>
      <c r="BH600" s="307"/>
      <c r="BI600" s="307"/>
      <c r="BJ600" s="307"/>
      <c r="BK600" s="307"/>
      <c r="BL600" s="307"/>
      <c r="BM600" s="307"/>
      <c r="BN600" s="307"/>
      <c r="BO600" s="307"/>
      <c r="BP600" s="307"/>
      <c r="BQ600" s="307"/>
      <c r="BR600" s="307"/>
      <c r="BS600" s="307"/>
      <c r="BT600" s="307"/>
      <c r="BU600" s="307"/>
      <c r="BV600" s="66"/>
      <c r="BW600" s="62" t="s">
        <v>60</v>
      </c>
      <c r="BX600" s="62"/>
      <c r="BY600" s="62"/>
      <c r="BZ600" s="62"/>
      <c r="CA600" s="62"/>
      <c r="CB600" s="24"/>
      <c r="CC600" s="10" t="s">
        <v>1076</v>
      </c>
      <c r="CJ600" s="58">
        <v>1</v>
      </c>
    </row>
    <row r="601" spans="2:88" s="10" customFormat="1" ht="17.100000000000001" customHeight="1">
      <c r="B601" s="320"/>
      <c r="C601" s="24"/>
      <c r="D601" s="24"/>
      <c r="E601" s="24"/>
      <c r="F601" s="24"/>
      <c r="G601" s="24"/>
      <c r="H601" s="24"/>
      <c r="I601" s="24"/>
      <c r="J601" s="24"/>
      <c r="K601" s="24"/>
      <c r="L601" s="24"/>
      <c r="M601" s="24"/>
      <c r="N601" s="24" t="s">
        <v>181</v>
      </c>
      <c r="O601" s="24"/>
      <c r="P601" s="24"/>
      <c r="Q601" s="24"/>
      <c r="R601" s="24"/>
      <c r="S601" s="24"/>
      <c r="T601" s="24"/>
      <c r="U601" s="24"/>
      <c r="V601" s="24"/>
      <c r="W601" s="24"/>
      <c r="X601" s="24"/>
      <c r="Y601" s="233" t="s">
        <v>1220</v>
      </c>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60" t="s">
        <v>89</v>
      </c>
      <c r="BF601" s="260"/>
      <c r="BG601" s="307"/>
      <c r="BH601" s="307"/>
      <c r="BI601" s="307"/>
      <c r="BJ601" s="307"/>
      <c r="BK601" s="307"/>
      <c r="BL601" s="307"/>
      <c r="BM601" s="307"/>
      <c r="BN601" s="307"/>
      <c r="BO601" s="307"/>
      <c r="BP601" s="307"/>
      <c r="BQ601" s="307"/>
      <c r="BR601" s="307"/>
      <c r="BS601" s="307"/>
      <c r="BT601" s="307"/>
      <c r="BU601" s="307"/>
      <c r="BV601" s="66"/>
      <c r="BW601" s="62" t="s">
        <v>60</v>
      </c>
      <c r="BX601" s="62"/>
      <c r="BY601" s="62"/>
      <c r="BZ601" s="62"/>
      <c r="CA601" s="62"/>
      <c r="CB601" s="24"/>
      <c r="CJ601" s="58">
        <v>1</v>
      </c>
    </row>
    <row r="602" spans="2:88" s="10" customFormat="1" ht="17.100000000000001" customHeight="1">
      <c r="B602" s="320"/>
      <c r="C602" s="24"/>
      <c r="D602" s="24"/>
      <c r="E602" s="24"/>
      <c r="F602" s="24"/>
      <c r="G602" s="24"/>
      <c r="H602" s="24"/>
      <c r="I602" s="24"/>
      <c r="J602" s="24"/>
      <c r="K602" s="24"/>
      <c r="L602" s="24"/>
      <c r="M602" s="24"/>
      <c r="N602" s="24" t="s">
        <v>182</v>
      </c>
      <c r="O602" s="24"/>
      <c r="P602" s="24"/>
      <c r="Q602" s="24"/>
      <c r="R602" s="24"/>
      <c r="S602" s="24"/>
      <c r="T602" s="24"/>
      <c r="U602" s="24"/>
      <c r="V602" s="24"/>
      <c r="W602" s="24"/>
      <c r="X602" s="24"/>
      <c r="Y602" s="233" t="s">
        <v>1220</v>
      </c>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60" t="s">
        <v>89</v>
      </c>
      <c r="BF602" s="260"/>
      <c r="BG602" s="307"/>
      <c r="BH602" s="307"/>
      <c r="BI602" s="307"/>
      <c r="BJ602" s="307"/>
      <c r="BK602" s="307"/>
      <c r="BL602" s="307"/>
      <c r="BM602" s="307"/>
      <c r="BN602" s="307"/>
      <c r="BO602" s="307"/>
      <c r="BP602" s="307"/>
      <c r="BQ602" s="307"/>
      <c r="BR602" s="307"/>
      <c r="BS602" s="307"/>
      <c r="BT602" s="307"/>
      <c r="BU602" s="307"/>
      <c r="BV602" s="66"/>
      <c r="BW602" s="62" t="s">
        <v>60</v>
      </c>
      <c r="BX602" s="62"/>
      <c r="BY602" s="62"/>
      <c r="BZ602" s="62"/>
      <c r="CA602" s="62"/>
      <c r="CB602" s="24"/>
      <c r="CD602" s="1"/>
      <c r="CJ602" s="58">
        <v>1</v>
      </c>
    </row>
    <row r="603" spans="2:88" s="10" customFormat="1" ht="17.100000000000001" customHeight="1">
      <c r="B603" s="320"/>
      <c r="C603" s="24"/>
      <c r="D603" s="24"/>
      <c r="E603" s="24"/>
      <c r="F603" s="24"/>
      <c r="G603" s="24"/>
      <c r="H603" s="24"/>
      <c r="I603" s="24"/>
      <c r="J603" s="24"/>
      <c r="K603" s="24"/>
      <c r="L603" s="24"/>
      <c r="M603" s="24"/>
      <c r="N603" s="24" t="s">
        <v>183</v>
      </c>
      <c r="O603" s="24"/>
      <c r="P603" s="24"/>
      <c r="Q603" s="24"/>
      <c r="R603" s="24"/>
      <c r="S603" s="24"/>
      <c r="T603" s="24"/>
      <c r="U603" s="24"/>
      <c r="V603" s="24"/>
      <c r="W603" s="24"/>
      <c r="X603" s="24"/>
      <c r="Y603" s="233" t="s">
        <v>1220</v>
      </c>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60" t="s">
        <v>89</v>
      </c>
      <c r="BF603" s="260"/>
      <c r="BG603" s="307"/>
      <c r="BH603" s="307"/>
      <c r="BI603" s="307"/>
      <c r="BJ603" s="307"/>
      <c r="BK603" s="307"/>
      <c r="BL603" s="307"/>
      <c r="BM603" s="307"/>
      <c r="BN603" s="307"/>
      <c r="BO603" s="307"/>
      <c r="BP603" s="307"/>
      <c r="BQ603" s="307"/>
      <c r="BR603" s="307"/>
      <c r="BS603" s="307"/>
      <c r="BT603" s="307"/>
      <c r="BU603" s="307"/>
      <c r="BV603" s="66"/>
      <c r="BW603" s="62" t="s">
        <v>60</v>
      </c>
      <c r="BX603" s="62"/>
      <c r="BY603" s="62"/>
      <c r="BZ603" s="62"/>
      <c r="CA603" s="62"/>
      <c r="CB603" s="24"/>
      <c r="CD603" s="1"/>
      <c r="CJ603" s="58">
        <v>1</v>
      </c>
    </row>
    <row r="604" spans="2:88" s="10" customFormat="1" ht="17.100000000000001" customHeight="1">
      <c r="B604" s="320"/>
      <c r="C604" s="24"/>
      <c r="D604" s="24"/>
      <c r="E604" s="24"/>
      <c r="F604" s="24"/>
      <c r="G604" s="24"/>
      <c r="H604" s="24"/>
      <c r="I604" s="24"/>
      <c r="J604" s="24"/>
      <c r="K604" s="24"/>
      <c r="L604" s="24"/>
      <c r="M604" s="24"/>
      <c r="N604" s="24" t="s">
        <v>184</v>
      </c>
      <c r="O604" s="24"/>
      <c r="P604" s="24"/>
      <c r="Q604" s="24"/>
      <c r="R604" s="24"/>
      <c r="S604" s="24"/>
      <c r="T604" s="24"/>
      <c r="U604" s="24"/>
      <c r="V604" s="24"/>
      <c r="W604" s="24"/>
      <c r="X604" s="24"/>
      <c r="Y604" s="233" t="s">
        <v>1220</v>
      </c>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60" t="s">
        <v>89</v>
      </c>
      <c r="BF604" s="260"/>
      <c r="BG604" s="307"/>
      <c r="BH604" s="307"/>
      <c r="BI604" s="307"/>
      <c r="BJ604" s="307"/>
      <c r="BK604" s="307"/>
      <c r="BL604" s="307"/>
      <c r="BM604" s="307"/>
      <c r="BN604" s="307"/>
      <c r="BO604" s="307"/>
      <c r="BP604" s="307"/>
      <c r="BQ604" s="307"/>
      <c r="BR604" s="307"/>
      <c r="BS604" s="307"/>
      <c r="BT604" s="307"/>
      <c r="BU604" s="307"/>
      <c r="BV604" s="66"/>
      <c r="BW604" s="62" t="s">
        <v>60</v>
      </c>
      <c r="BX604" s="62"/>
      <c r="BY604" s="62"/>
      <c r="BZ604" s="62"/>
      <c r="CA604" s="62"/>
      <c r="CB604" s="24"/>
      <c r="CC604" s="202" t="s">
        <v>1077</v>
      </c>
      <c r="CD604" s="7"/>
      <c r="CJ604" s="58">
        <v>1</v>
      </c>
    </row>
    <row r="605" spans="2:88" s="10" customFormat="1" ht="17.100000000000001" customHeight="1">
      <c r="B605" s="320"/>
      <c r="C605" s="24"/>
      <c r="D605" s="24"/>
      <c r="E605" s="24"/>
      <c r="F605" s="24"/>
      <c r="G605" s="24"/>
      <c r="H605" s="24"/>
      <c r="I605" s="24"/>
      <c r="J605" s="24"/>
      <c r="K605" s="24"/>
      <c r="L605" s="24"/>
      <c r="M605" s="24"/>
      <c r="N605" s="24" t="s">
        <v>185</v>
      </c>
      <c r="O605" s="24"/>
      <c r="P605" s="24"/>
      <c r="Q605" s="24"/>
      <c r="R605" s="24"/>
      <c r="S605" s="24"/>
      <c r="T605" s="24"/>
      <c r="U605" s="24"/>
      <c r="V605" s="24"/>
      <c r="W605" s="24"/>
      <c r="X605" s="24"/>
      <c r="Y605" s="233" t="s">
        <v>1220</v>
      </c>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60" t="s">
        <v>89</v>
      </c>
      <c r="BF605" s="260"/>
      <c r="BG605" s="307"/>
      <c r="BH605" s="307"/>
      <c r="BI605" s="307"/>
      <c r="BJ605" s="307"/>
      <c r="BK605" s="307"/>
      <c r="BL605" s="307"/>
      <c r="BM605" s="307"/>
      <c r="BN605" s="307"/>
      <c r="BO605" s="307"/>
      <c r="BP605" s="307"/>
      <c r="BQ605" s="307"/>
      <c r="BR605" s="307"/>
      <c r="BS605" s="307"/>
      <c r="BT605" s="307"/>
      <c r="BU605" s="307"/>
      <c r="BV605" s="66"/>
      <c r="BW605" s="62" t="s">
        <v>60</v>
      </c>
      <c r="BX605" s="62"/>
      <c r="BY605" s="62"/>
      <c r="BZ605" s="62"/>
      <c r="CA605" s="62"/>
      <c r="CB605" s="24"/>
      <c r="CC605" s="317">
        <f>SUM(BG600:BU605)</f>
        <v>0</v>
      </c>
      <c r="CD605" s="318"/>
      <c r="CJ605" s="58">
        <v>1</v>
      </c>
    </row>
    <row r="606" spans="2:88" s="2" customFormat="1" ht="4.5" customHeight="1">
      <c r="B606" s="320"/>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20"/>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20"/>
      <c r="C608" s="24"/>
      <c r="D608" s="24" t="s">
        <v>186</v>
      </c>
      <c r="E608" s="24"/>
      <c r="F608" s="24"/>
      <c r="G608" s="24"/>
      <c r="H608" s="24"/>
      <c r="I608" s="24"/>
      <c r="J608" s="24"/>
      <c r="K608" s="24"/>
      <c r="L608" s="24"/>
      <c r="M608" s="24"/>
      <c r="N608" s="24"/>
      <c r="O608" s="24"/>
      <c r="P608" s="24"/>
      <c r="Q608" s="24"/>
      <c r="R608" s="24"/>
      <c r="S608" s="24"/>
      <c r="T608" s="24"/>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J608" s="58">
        <v>1</v>
      </c>
    </row>
    <row r="609" spans="2:88" s="2" customFormat="1" ht="4.5" customHeight="1">
      <c r="B609" s="320"/>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20"/>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20"/>
      <c r="C611" s="24"/>
      <c r="D611" s="24" t="s">
        <v>187</v>
      </c>
      <c r="E611" s="24"/>
      <c r="F611" s="24"/>
      <c r="G611" s="24"/>
      <c r="H611" s="24"/>
      <c r="I611" s="24"/>
      <c r="J611" s="24"/>
      <c r="K611" s="24"/>
      <c r="L611" s="24"/>
      <c r="M611" s="24"/>
      <c r="N611" s="24"/>
      <c r="O611" s="24"/>
      <c r="P611" s="24"/>
      <c r="Q611" s="24"/>
      <c r="R611" s="24"/>
      <c r="S611" s="24"/>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J611" s="58">
        <v>1</v>
      </c>
    </row>
    <row r="612" spans="2:88" s="2" customFormat="1" ht="14.1" customHeight="1">
      <c r="B612" s="320"/>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20"/>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20"/>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c r="BA614" s="203"/>
      <c r="BB614" s="203"/>
      <c r="BC614" s="203"/>
      <c r="BD614" s="203"/>
      <c r="BE614" s="203"/>
      <c r="BF614" s="203"/>
      <c r="BG614" s="203"/>
      <c r="BH614" s="203"/>
      <c r="BI614" s="203"/>
      <c r="BJ614" s="203"/>
      <c r="BK614" s="203"/>
      <c r="BL614" s="203"/>
      <c r="BM614" s="203"/>
      <c r="BN614" s="203"/>
      <c r="BO614" s="203"/>
      <c r="BP614" s="203"/>
      <c r="BQ614" s="203"/>
      <c r="BR614" s="203"/>
      <c r="BS614" s="203"/>
      <c r="BT614" s="203"/>
      <c r="BU614" s="203"/>
      <c r="BV614" s="203"/>
      <c r="BW614" s="203"/>
      <c r="BX614" s="203"/>
      <c r="BY614" s="203"/>
      <c r="BZ614" s="203"/>
      <c r="CA614" s="203"/>
      <c r="CB614" s="203"/>
      <c r="CC614" s="1"/>
      <c r="CD614" s="1"/>
      <c r="CJ614" s="58">
        <v>1</v>
      </c>
    </row>
    <row r="615" spans="2:88" s="2" customFormat="1" ht="4.5" customHeight="1">
      <c r="B615" s="320"/>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20"/>
      <c r="C616" s="24"/>
      <c r="D616" s="24" t="s">
        <v>171</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67"/>
      <c r="AL616" s="267"/>
      <c r="AM616" s="267"/>
      <c r="AN616" s="267"/>
      <c r="AO616" s="267"/>
      <c r="AP616" s="267"/>
      <c r="AQ616" s="267"/>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858</v>
      </c>
      <c r="CD616" s="1"/>
      <c r="CE616" s="1"/>
      <c r="CJ616" s="58">
        <v>1</v>
      </c>
    </row>
    <row r="617" spans="2:88" s="2" customFormat="1" ht="4.5" customHeight="1">
      <c r="B617" s="320"/>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20"/>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20"/>
      <c r="C619" s="24"/>
      <c r="D619" s="24" t="s">
        <v>172</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67"/>
      <c r="AL619" s="267"/>
      <c r="AM619" s="267"/>
      <c r="AN619" s="267"/>
      <c r="AO619" s="267"/>
      <c r="AP619" s="267"/>
      <c r="AQ619" s="267"/>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1075</v>
      </c>
      <c r="CD619" s="1"/>
      <c r="CE619" s="1"/>
      <c r="CJ619" s="58">
        <v>1</v>
      </c>
    </row>
    <row r="620" spans="2:88" s="2" customFormat="1" ht="4.5" customHeight="1">
      <c r="B620" s="320"/>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20"/>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20"/>
      <c r="C622" s="24"/>
      <c r="D622" s="24" t="s">
        <v>173</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19"/>
      <c r="AV622" s="319"/>
      <c r="AW622" s="319"/>
      <c r="AX622" s="319"/>
      <c r="AY622" s="319"/>
      <c r="AZ622" s="319"/>
      <c r="BA622" s="319"/>
      <c r="BB622" s="319"/>
      <c r="BC622" s="319"/>
      <c r="BD622" s="319"/>
      <c r="BE622" s="319"/>
      <c r="BF622" s="319"/>
      <c r="BG622" s="319"/>
      <c r="BH622" s="319"/>
      <c r="BI622" s="25"/>
      <c r="BJ622" s="25"/>
      <c r="BK622" s="25"/>
      <c r="BL622" s="25"/>
      <c r="BM622" s="25"/>
      <c r="BN622" s="25"/>
      <c r="BO622" s="25"/>
      <c r="BP622" s="25"/>
      <c r="BQ622" s="25"/>
      <c r="BR622" s="25"/>
      <c r="BS622" s="25"/>
      <c r="BT622" s="25"/>
      <c r="BU622" s="25"/>
      <c r="BV622" s="25"/>
      <c r="BW622" s="25"/>
      <c r="BX622" s="25"/>
      <c r="BY622" s="25"/>
      <c r="BZ622" s="25"/>
      <c r="CA622" s="25"/>
      <c r="CB622" s="25"/>
      <c r="CC622" s="1" t="s">
        <v>1074</v>
      </c>
      <c r="CD622" s="1"/>
      <c r="CE622" s="1"/>
      <c r="CJ622" s="58">
        <v>1</v>
      </c>
    </row>
    <row r="623" spans="2:88" s="2" customFormat="1" ht="4.5" customHeight="1">
      <c r="B623" s="320"/>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20"/>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20"/>
      <c r="C625" s="24"/>
      <c r="D625" s="24" t="s">
        <v>174</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19"/>
      <c r="AV625" s="319"/>
      <c r="AW625" s="319"/>
      <c r="AX625" s="319"/>
      <c r="AY625" s="319"/>
      <c r="AZ625" s="319"/>
      <c r="BA625" s="319"/>
      <c r="BB625" s="319"/>
      <c r="BC625" s="319"/>
      <c r="BD625" s="319"/>
      <c r="BE625" s="319"/>
      <c r="BF625" s="319"/>
      <c r="BG625" s="319"/>
      <c r="BH625" s="319"/>
      <c r="BI625" s="25"/>
      <c r="BJ625" s="25"/>
      <c r="BK625" s="25"/>
      <c r="BL625" s="25"/>
      <c r="BM625" s="25"/>
      <c r="BN625" s="25"/>
      <c r="BO625" s="25"/>
      <c r="BP625" s="25"/>
      <c r="BQ625" s="25"/>
      <c r="BR625" s="25"/>
      <c r="BS625" s="25"/>
      <c r="BT625" s="25"/>
      <c r="BU625" s="25"/>
      <c r="BV625" s="25"/>
      <c r="BW625" s="25"/>
      <c r="BX625" s="25"/>
      <c r="BY625" s="25"/>
      <c r="BZ625" s="25"/>
      <c r="CA625" s="25"/>
      <c r="CB625" s="25"/>
      <c r="CC625" s="1" t="s">
        <v>1074</v>
      </c>
      <c r="CD625" s="1"/>
      <c r="CE625" s="1"/>
      <c r="CJ625" s="58">
        <v>1</v>
      </c>
    </row>
    <row r="626" spans="2:88" s="2" customFormat="1" ht="4.5" customHeight="1">
      <c r="B626" s="320"/>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20"/>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20"/>
      <c r="C628" s="24"/>
      <c r="D628" s="24" t="s">
        <v>175</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19"/>
      <c r="AV628" s="319"/>
      <c r="AW628" s="319"/>
      <c r="AX628" s="319"/>
      <c r="AY628" s="319"/>
      <c r="AZ628" s="319"/>
      <c r="BA628" s="319"/>
      <c r="BB628" s="319"/>
      <c r="BC628" s="319"/>
      <c r="BD628" s="319"/>
      <c r="BE628" s="319"/>
      <c r="BF628" s="319"/>
      <c r="BG628" s="319"/>
      <c r="BH628" s="319"/>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20"/>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20"/>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20"/>
      <c r="C631" s="24"/>
      <c r="D631" s="24" t="s">
        <v>176</v>
      </c>
      <c r="E631" s="24"/>
      <c r="F631" s="24"/>
      <c r="G631" s="24"/>
      <c r="H631" s="24"/>
      <c r="I631" s="24"/>
      <c r="J631" s="24"/>
      <c r="K631" s="24" t="s">
        <v>1071</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19"/>
      <c r="AV631" s="319"/>
      <c r="AW631" s="319"/>
      <c r="AX631" s="319"/>
      <c r="AY631" s="319"/>
      <c r="AZ631" s="319"/>
      <c r="BA631" s="319"/>
      <c r="BB631" s="319"/>
      <c r="BC631" s="319"/>
      <c r="BD631" s="319"/>
      <c r="BE631" s="319"/>
      <c r="BF631" s="319"/>
      <c r="BG631" s="319"/>
      <c r="BH631" s="319"/>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1073</v>
      </c>
      <c r="CJ631" s="58">
        <v>1</v>
      </c>
    </row>
    <row r="632" spans="2:88" s="10" customFormat="1" ht="15.95" customHeight="1">
      <c r="B632" s="320"/>
      <c r="C632" s="24"/>
      <c r="D632" s="24"/>
      <c r="E632" s="24"/>
      <c r="F632" s="24"/>
      <c r="G632" s="24"/>
      <c r="H632" s="24"/>
      <c r="I632" s="24"/>
      <c r="J632" s="24"/>
      <c r="K632" s="24" t="s">
        <v>1072</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67" t="s">
        <v>37</v>
      </c>
      <c r="AY632" s="267"/>
      <c r="AZ632" s="55"/>
      <c r="BA632" s="55"/>
      <c r="BB632" s="55" t="s">
        <v>139</v>
      </c>
      <c r="BC632" s="55"/>
      <c r="BD632" s="55"/>
      <c r="BE632" s="55"/>
      <c r="BF632" s="55"/>
      <c r="BG632" s="267" t="s">
        <v>37</v>
      </c>
      <c r="BH632" s="267"/>
      <c r="BI632" s="55"/>
      <c r="BJ632" s="55"/>
      <c r="BK632" s="55" t="s">
        <v>177</v>
      </c>
      <c r="BL632" s="25"/>
      <c r="BM632" s="25"/>
      <c r="BN632" s="25"/>
      <c r="BO632" s="25"/>
      <c r="BP632" s="25"/>
      <c r="BQ632" s="25"/>
      <c r="BR632" s="25"/>
      <c r="BS632" s="25"/>
      <c r="BT632" s="25"/>
      <c r="BU632" s="25"/>
      <c r="BV632" s="25"/>
      <c r="BW632" s="25"/>
      <c r="BX632" s="25"/>
      <c r="BY632" s="25"/>
      <c r="BZ632" s="25"/>
      <c r="CA632" s="25"/>
      <c r="CB632" s="25"/>
      <c r="CC632" s="10" t="s">
        <v>1165</v>
      </c>
      <c r="CJ632" s="58">
        <v>1</v>
      </c>
    </row>
    <row r="633" spans="2:88" s="2" customFormat="1" ht="4.5" customHeight="1">
      <c r="B633" s="320"/>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20"/>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20"/>
      <c r="C635" s="24"/>
      <c r="D635" s="24" t="s">
        <v>178</v>
      </c>
      <c r="E635" s="24"/>
      <c r="F635" s="24"/>
      <c r="G635" s="24"/>
      <c r="H635" s="24"/>
      <c r="I635" s="24"/>
      <c r="J635" s="24"/>
      <c r="K635" s="24"/>
      <c r="L635" s="24"/>
      <c r="M635" s="24"/>
      <c r="N635" s="24"/>
      <c r="O635" s="24"/>
      <c r="P635" s="24"/>
      <c r="Q635" s="24"/>
      <c r="R635" s="24"/>
      <c r="S635" s="24"/>
      <c r="T635" s="24"/>
      <c r="U635" s="24"/>
      <c r="V635" s="24"/>
      <c r="W635" s="24" t="s">
        <v>1078</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179</v>
      </c>
      <c r="BF635" s="24"/>
      <c r="BG635" s="24"/>
      <c r="BH635" s="24"/>
      <c r="BI635" s="24"/>
      <c r="BJ635" s="24"/>
      <c r="BK635" s="24"/>
      <c r="BL635" s="24"/>
      <c r="BM635" s="24"/>
      <c r="BN635" s="24"/>
      <c r="BO635" s="24"/>
      <c r="BP635" s="24"/>
      <c r="BQ635" s="24"/>
      <c r="BR635" s="24"/>
      <c r="BS635" s="24"/>
      <c r="BT635" s="24"/>
      <c r="BU635" s="24"/>
      <c r="BV635" s="24"/>
      <c r="BW635" s="24" t="s">
        <v>60</v>
      </c>
      <c r="BX635" s="24"/>
      <c r="BY635" s="24"/>
      <c r="BZ635" s="24"/>
      <c r="CA635" s="24"/>
      <c r="CB635" s="24"/>
      <c r="CJ635" s="58">
        <v>1</v>
      </c>
    </row>
    <row r="636" spans="2:88" s="10" customFormat="1" ht="15.95" customHeight="1">
      <c r="B636" s="320"/>
      <c r="C636" s="24"/>
      <c r="D636" s="24"/>
      <c r="E636" s="24"/>
      <c r="F636" s="24"/>
      <c r="G636" s="24"/>
      <c r="H636" s="24"/>
      <c r="I636" s="24"/>
      <c r="J636" s="24"/>
      <c r="K636" s="24"/>
      <c r="L636" s="24"/>
      <c r="M636" s="24"/>
      <c r="N636" s="24" t="s">
        <v>180</v>
      </c>
      <c r="O636" s="24"/>
      <c r="P636" s="24"/>
      <c r="Q636" s="24"/>
      <c r="R636" s="24"/>
      <c r="S636" s="24"/>
      <c r="T636" s="24"/>
      <c r="U636" s="24"/>
      <c r="V636" s="24"/>
      <c r="W636" s="24"/>
      <c r="X636" s="24"/>
      <c r="Y636" s="233" t="s">
        <v>1220</v>
      </c>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60" t="s">
        <v>89</v>
      </c>
      <c r="BF636" s="260"/>
      <c r="BG636" s="307"/>
      <c r="BH636" s="307"/>
      <c r="BI636" s="307"/>
      <c r="BJ636" s="307"/>
      <c r="BK636" s="307"/>
      <c r="BL636" s="307"/>
      <c r="BM636" s="307"/>
      <c r="BN636" s="307"/>
      <c r="BO636" s="307"/>
      <c r="BP636" s="307"/>
      <c r="BQ636" s="307"/>
      <c r="BR636" s="307"/>
      <c r="BS636" s="307"/>
      <c r="BT636" s="307"/>
      <c r="BU636" s="307"/>
      <c r="BV636" s="66"/>
      <c r="BW636" s="62" t="s">
        <v>60</v>
      </c>
      <c r="BX636" s="62"/>
      <c r="BY636" s="62"/>
      <c r="BZ636" s="62"/>
      <c r="CA636" s="62"/>
      <c r="CB636" s="24"/>
      <c r="CC636" s="10" t="s">
        <v>1076</v>
      </c>
      <c r="CJ636" s="58">
        <v>1</v>
      </c>
    </row>
    <row r="637" spans="2:88" s="10" customFormat="1" ht="17.100000000000001" customHeight="1">
      <c r="B637" s="320"/>
      <c r="C637" s="24"/>
      <c r="D637" s="24"/>
      <c r="E637" s="24"/>
      <c r="F637" s="24"/>
      <c r="G637" s="24"/>
      <c r="H637" s="24"/>
      <c r="I637" s="24"/>
      <c r="J637" s="24"/>
      <c r="K637" s="24"/>
      <c r="L637" s="24"/>
      <c r="M637" s="24"/>
      <c r="N637" s="24" t="s">
        <v>181</v>
      </c>
      <c r="O637" s="24"/>
      <c r="P637" s="24"/>
      <c r="Q637" s="24"/>
      <c r="R637" s="24"/>
      <c r="S637" s="24"/>
      <c r="T637" s="24"/>
      <c r="U637" s="24"/>
      <c r="V637" s="24"/>
      <c r="W637" s="24"/>
      <c r="X637" s="24"/>
      <c r="Y637" s="233" t="s">
        <v>1220</v>
      </c>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60" t="s">
        <v>89</v>
      </c>
      <c r="BF637" s="260"/>
      <c r="BG637" s="307"/>
      <c r="BH637" s="307"/>
      <c r="BI637" s="307"/>
      <c r="BJ637" s="307"/>
      <c r="BK637" s="307"/>
      <c r="BL637" s="307"/>
      <c r="BM637" s="307"/>
      <c r="BN637" s="307"/>
      <c r="BO637" s="307"/>
      <c r="BP637" s="307"/>
      <c r="BQ637" s="307"/>
      <c r="BR637" s="307"/>
      <c r="BS637" s="307"/>
      <c r="BT637" s="307"/>
      <c r="BU637" s="307"/>
      <c r="BV637" s="66"/>
      <c r="BW637" s="62" t="s">
        <v>60</v>
      </c>
      <c r="BX637" s="62"/>
      <c r="BY637" s="62"/>
      <c r="BZ637" s="62"/>
      <c r="CA637" s="62"/>
      <c r="CB637" s="24"/>
      <c r="CJ637" s="58">
        <v>1</v>
      </c>
    </row>
    <row r="638" spans="2:88" s="10" customFormat="1" ht="17.100000000000001" customHeight="1">
      <c r="B638" s="320"/>
      <c r="C638" s="24"/>
      <c r="D638" s="24"/>
      <c r="E638" s="24"/>
      <c r="F638" s="24"/>
      <c r="G638" s="24"/>
      <c r="H638" s="24"/>
      <c r="I638" s="24"/>
      <c r="J638" s="24"/>
      <c r="K638" s="24"/>
      <c r="L638" s="24"/>
      <c r="M638" s="24"/>
      <c r="N638" s="24" t="s">
        <v>182</v>
      </c>
      <c r="O638" s="24"/>
      <c r="P638" s="24"/>
      <c r="Q638" s="24"/>
      <c r="R638" s="24"/>
      <c r="S638" s="24"/>
      <c r="T638" s="24"/>
      <c r="U638" s="24"/>
      <c r="V638" s="24"/>
      <c r="W638" s="24"/>
      <c r="X638" s="24"/>
      <c r="Y638" s="233" t="s">
        <v>1220</v>
      </c>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60" t="s">
        <v>89</v>
      </c>
      <c r="BF638" s="260"/>
      <c r="BG638" s="307"/>
      <c r="BH638" s="307"/>
      <c r="BI638" s="307"/>
      <c r="BJ638" s="307"/>
      <c r="BK638" s="307"/>
      <c r="BL638" s="307"/>
      <c r="BM638" s="307"/>
      <c r="BN638" s="307"/>
      <c r="BO638" s="307"/>
      <c r="BP638" s="307"/>
      <c r="BQ638" s="307"/>
      <c r="BR638" s="307"/>
      <c r="BS638" s="307"/>
      <c r="BT638" s="307"/>
      <c r="BU638" s="307"/>
      <c r="BV638" s="66"/>
      <c r="BW638" s="62" t="s">
        <v>60</v>
      </c>
      <c r="BX638" s="62"/>
      <c r="BY638" s="62"/>
      <c r="BZ638" s="62"/>
      <c r="CA638" s="62"/>
      <c r="CB638" s="24"/>
      <c r="CD638" s="1"/>
      <c r="CJ638" s="58">
        <v>1</v>
      </c>
    </row>
    <row r="639" spans="2:88" s="10" customFormat="1" ht="17.100000000000001" customHeight="1">
      <c r="B639" s="320"/>
      <c r="C639" s="24"/>
      <c r="D639" s="24"/>
      <c r="E639" s="24"/>
      <c r="F639" s="24"/>
      <c r="G639" s="24"/>
      <c r="H639" s="24"/>
      <c r="I639" s="24"/>
      <c r="J639" s="24"/>
      <c r="K639" s="24"/>
      <c r="L639" s="24"/>
      <c r="M639" s="24"/>
      <c r="N639" s="24" t="s">
        <v>183</v>
      </c>
      <c r="O639" s="24"/>
      <c r="P639" s="24"/>
      <c r="Q639" s="24"/>
      <c r="R639" s="24"/>
      <c r="S639" s="24"/>
      <c r="T639" s="24"/>
      <c r="U639" s="24"/>
      <c r="V639" s="24"/>
      <c r="W639" s="24"/>
      <c r="X639" s="24"/>
      <c r="Y639" s="233" t="s">
        <v>1220</v>
      </c>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60" t="s">
        <v>89</v>
      </c>
      <c r="BF639" s="260"/>
      <c r="BG639" s="307"/>
      <c r="BH639" s="307"/>
      <c r="BI639" s="307"/>
      <c r="BJ639" s="307"/>
      <c r="BK639" s="307"/>
      <c r="BL639" s="307"/>
      <c r="BM639" s="307"/>
      <c r="BN639" s="307"/>
      <c r="BO639" s="307"/>
      <c r="BP639" s="307"/>
      <c r="BQ639" s="307"/>
      <c r="BR639" s="307"/>
      <c r="BS639" s="307"/>
      <c r="BT639" s="307"/>
      <c r="BU639" s="307"/>
      <c r="BV639" s="66"/>
      <c r="BW639" s="62" t="s">
        <v>60</v>
      </c>
      <c r="BX639" s="62"/>
      <c r="BY639" s="62"/>
      <c r="BZ639" s="62"/>
      <c r="CA639" s="62"/>
      <c r="CB639" s="24"/>
      <c r="CD639" s="1"/>
      <c r="CJ639" s="58">
        <v>1</v>
      </c>
    </row>
    <row r="640" spans="2:88" s="1" customFormat="1" ht="17.100000000000001" customHeight="1">
      <c r="B640" s="320"/>
      <c r="C640" s="24"/>
      <c r="D640" s="24"/>
      <c r="E640" s="24"/>
      <c r="F640" s="24"/>
      <c r="G640" s="24"/>
      <c r="H640" s="24"/>
      <c r="I640" s="24"/>
      <c r="J640" s="24"/>
      <c r="K640" s="24"/>
      <c r="L640" s="24"/>
      <c r="M640" s="24"/>
      <c r="N640" s="24" t="s">
        <v>184</v>
      </c>
      <c r="O640" s="24"/>
      <c r="P640" s="24"/>
      <c r="Q640" s="24"/>
      <c r="R640" s="24"/>
      <c r="S640" s="24"/>
      <c r="T640" s="24"/>
      <c r="U640" s="24"/>
      <c r="V640" s="24"/>
      <c r="W640" s="24"/>
      <c r="X640" s="24"/>
      <c r="Y640" s="233" t="s">
        <v>1220</v>
      </c>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60" t="s">
        <v>89</v>
      </c>
      <c r="BF640" s="260"/>
      <c r="BG640" s="307"/>
      <c r="BH640" s="307"/>
      <c r="BI640" s="307"/>
      <c r="BJ640" s="307"/>
      <c r="BK640" s="307"/>
      <c r="BL640" s="307"/>
      <c r="BM640" s="307"/>
      <c r="BN640" s="307"/>
      <c r="BO640" s="307"/>
      <c r="BP640" s="307"/>
      <c r="BQ640" s="307"/>
      <c r="BR640" s="307"/>
      <c r="BS640" s="307"/>
      <c r="BT640" s="307"/>
      <c r="BU640" s="307"/>
      <c r="BV640" s="66"/>
      <c r="BW640" s="62" t="s">
        <v>60</v>
      </c>
      <c r="BX640" s="62"/>
      <c r="BY640" s="62"/>
      <c r="BZ640" s="62"/>
      <c r="CA640" s="62"/>
      <c r="CB640" s="24"/>
      <c r="CC640" s="202" t="s">
        <v>1077</v>
      </c>
      <c r="CD640" s="7"/>
      <c r="CE640" s="10"/>
      <c r="CJ640" s="58">
        <v>1</v>
      </c>
    </row>
    <row r="641" spans="2:88" s="1" customFormat="1" ht="17.100000000000001" customHeight="1">
      <c r="B641" s="320"/>
      <c r="C641" s="24"/>
      <c r="D641" s="24"/>
      <c r="E641" s="24"/>
      <c r="F641" s="24"/>
      <c r="G641" s="24"/>
      <c r="H641" s="24"/>
      <c r="I641" s="24"/>
      <c r="J641" s="24"/>
      <c r="K641" s="24"/>
      <c r="L641" s="24"/>
      <c r="M641" s="24"/>
      <c r="N641" s="24" t="s">
        <v>185</v>
      </c>
      <c r="O641" s="24"/>
      <c r="P641" s="24"/>
      <c r="Q641" s="24"/>
      <c r="R641" s="24"/>
      <c r="S641" s="24"/>
      <c r="T641" s="24"/>
      <c r="U641" s="24"/>
      <c r="V641" s="24"/>
      <c r="W641" s="24"/>
      <c r="X641" s="24"/>
      <c r="Y641" s="233" t="s">
        <v>1220</v>
      </c>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60" t="s">
        <v>89</v>
      </c>
      <c r="BF641" s="260"/>
      <c r="BG641" s="307"/>
      <c r="BH641" s="307"/>
      <c r="BI641" s="307"/>
      <c r="BJ641" s="307"/>
      <c r="BK641" s="307"/>
      <c r="BL641" s="307"/>
      <c r="BM641" s="307"/>
      <c r="BN641" s="307"/>
      <c r="BO641" s="307"/>
      <c r="BP641" s="307"/>
      <c r="BQ641" s="307"/>
      <c r="BR641" s="307"/>
      <c r="BS641" s="307"/>
      <c r="BT641" s="307"/>
      <c r="BU641" s="307"/>
      <c r="BV641" s="66"/>
      <c r="BW641" s="62" t="s">
        <v>60</v>
      </c>
      <c r="BX641" s="62"/>
      <c r="BY641" s="62"/>
      <c r="BZ641" s="62"/>
      <c r="CA641" s="62"/>
      <c r="CB641" s="24"/>
      <c r="CC641" s="317">
        <f>SUM(BG636:BU641)</f>
        <v>0</v>
      </c>
      <c r="CD641" s="318"/>
      <c r="CE641" s="10"/>
      <c r="CJ641" s="58">
        <v>1</v>
      </c>
    </row>
    <row r="642" spans="2:88" s="2" customFormat="1" ht="4.5" customHeight="1">
      <c r="B642" s="320"/>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20"/>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20"/>
      <c r="C644" s="24"/>
      <c r="D644" s="24" t="s">
        <v>186</v>
      </c>
      <c r="E644" s="24"/>
      <c r="F644" s="24"/>
      <c r="G644" s="24"/>
      <c r="H644" s="24"/>
      <c r="I644" s="24"/>
      <c r="J644" s="24"/>
      <c r="K644" s="24"/>
      <c r="L644" s="24"/>
      <c r="M644" s="24"/>
      <c r="N644" s="24"/>
      <c r="O644" s="24"/>
      <c r="P644" s="24"/>
      <c r="Q644" s="24"/>
      <c r="R644" s="24"/>
      <c r="S644" s="24"/>
      <c r="T644" s="24"/>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J644" s="58">
        <v>1</v>
      </c>
    </row>
    <row r="645" spans="2:88" s="2" customFormat="1" ht="4.5" customHeight="1">
      <c r="B645" s="320"/>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20"/>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5" t="s">
        <v>1018</v>
      </c>
      <c r="C647" s="24"/>
      <c r="D647" s="24" t="s">
        <v>187</v>
      </c>
      <c r="E647" s="24"/>
      <c r="F647" s="24"/>
      <c r="G647" s="24"/>
      <c r="H647" s="24"/>
      <c r="I647" s="24"/>
      <c r="J647" s="24"/>
      <c r="K647" s="24"/>
      <c r="L647" s="24"/>
      <c r="M647" s="24"/>
      <c r="N647" s="24"/>
      <c r="O647" s="24"/>
      <c r="P647" s="24"/>
      <c r="Q647" s="24"/>
      <c r="R647" s="24"/>
      <c r="S647" s="24"/>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174" t="s">
        <v>1018</v>
      </c>
      <c r="CJ647" s="58">
        <v>1</v>
      </c>
    </row>
    <row r="648" spans="2:88" s="2" customFormat="1" ht="14.1" customHeight="1" thickBot="1">
      <c r="B648" s="196" t="s">
        <v>1015</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6" t="s">
        <v>1015</v>
      </c>
      <c r="CD648" s="1"/>
      <c r="CJ648" s="141">
        <v>1</v>
      </c>
    </row>
    <row r="649" spans="2:88" s="2" customFormat="1" ht="15.95" customHeight="1">
      <c r="B649" s="197" t="s">
        <v>1016</v>
      </c>
      <c r="C649" s="24"/>
      <c r="D649" s="24" t="s">
        <v>170</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59" t="s">
        <v>169</v>
      </c>
      <c r="AL649" s="259"/>
      <c r="AM649" s="259"/>
      <c r="AN649" s="259"/>
      <c r="AO649" s="259"/>
      <c r="AP649" s="259"/>
      <c r="AQ649" s="259"/>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7" t="s">
        <v>1016</v>
      </c>
      <c r="CD649" s="204"/>
      <c r="CE649" s="204"/>
      <c r="CJ649" s="58">
        <v>1</v>
      </c>
    </row>
    <row r="650" spans="2:88" s="2" customFormat="1" ht="2.1" customHeight="1" thickBot="1">
      <c r="B650" s="208" t="s">
        <v>855</v>
      </c>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c r="BA650" s="203"/>
      <c r="BB650" s="203"/>
      <c r="BC650" s="203"/>
      <c r="BD650" s="203"/>
      <c r="BE650" s="203"/>
      <c r="BF650" s="203"/>
      <c r="BG650" s="203"/>
      <c r="BH650" s="203"/>
      <c r="BI650" s="203"/>
      <c r="BJ650" s="203"/>
      <c r="BK650" s="203"/>
      <c r="BL650" s="203"/>
      <c r="BM650" s="203"/>
      <c r="BN650" s="203"/>
      <c r="BO650" s="203"/>
      <c r="BP650" s="203"/>
      <c r="BQ650" s="203"/>
      <c r="BR650" s="203"/>
      <c r="BS650" s="203"/>
      <c r="BT650" s="203"/>
      <c r="BU650" s="203"/>
      <c r="BV650" s="203"/>
      <c r="BW650" s="203"/>
      <c r="BX650" s="203"/>
      <c r="BY650" s="203"/>
      <c r="BZ650" s="203"/>
      <c r="CA650" s="203"/>
      <c r="CB650" s="203"/>
      <c r="CC650" s="1"/>
      <c r="CD650" s="1"/>
      <c r="CJ650" s="58">
        <v>1</v>
      </c>
    </row>
    <row r="651" spans="2:88" s="2" customFormat="1" ht="3.95" customHeight="1">
      <c r="B651" s="320" t="s">
        <v>1079</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20"/>
      <c r="C652" s="24"/>
      <c r="D652" s="24" t="s">
        <v>171</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67"/>
      <c r="AL652" s="267"/>
      <c r="AM652" s="267"/>
      <c r="AN652" s="267"/>
      <c r="AO652" s="267"/>
      <c r="AP652" s="267"/>
      <c r="AQ652" s="267"/>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858</v>
      </c>
      <c r="CJ652" s="58">
        <v>1</v>
      </c>
    </row>
    <row r="653" spans="2:88" s="2" customFormat="1" ht="4.5" customHeight="1">
      <c r="B653" s="320"/>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20"/>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20"/>
      <c r="C655" s="24"/>
      <c r="D655" s="24" t="s">
        <v>172</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67"/>
      <c r="AL655" s="267"/>
      <c r="AM655" s="267"/>
      <c r="AN655" s="267"/>
      <c r="AO655" s="267"/>
      <c r="AP655" s="267"/>
      <c r="AQ655" s="267"/>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1075</v>
      </c>
      <c r="CJ655" s="58">
        <v>1</v>
      </c>
    </row>
    <row r="656" spans="2:88" s="2" customFormat="1" ht="4.5" customHeight="1">
      <c r="B656" s="320"/>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20"/>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20"/>
      <c r="C658" s="24"/>
      <c r="D658" s="24" t="s">
        <v>173</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19"/>
      <c r="AV658" s="319"/>
      <c r="AW658" s="319"/>
      <c r="AX658" s="319"/>
      <c r="AY658" s="319"/>
      <c r="AZ658" s="319"/>
      <c r="BA658" s="319"/>
      <c r="BB658" s="319"/>
      <c r="BC658" s="319"/>
      <c r="BD658" s="319"/>
      <c r="BE658" s="319"/>
      <c r="BF658" s="319"/>
      <c r="BG658" s="319"/>
      <c r="BH658" s="319"/>
      <c r="BI658" s="25"/>
      <c r="BJ658" s="25"/>
      <c r="BK658" s="25"/>
      <c r="BL658" s="25"/>
      <c r="BM658" s="25"/>
      <c r="BN658" s="25"/>
      <c r="BO658" s="25"/>
      <c r="BP658" s="25"/>
      <c r="BQ658" s="25"/>
      <c r="BR658" s="25"/>
      <c r="BS658" s="25"/>
      <c r="BT658" s="25"/>
      <c r="BU658" s="25"/>
      <c r="BV658" s="25"/>
      <c r="BW658" s="25"/>
      <c r="BX658" s="25"/>
      <c r="BY658" s="25"/>
      <c r="BZ658" s="25"/>
      <c r="CA658" s="25"/>
      <c r="CB658" s="25"/>
      <c r="CC658" s="1" t="s">
        <v>1074</v>
      </c>
      <c r="CJ658" s="58">
        <v>1</v>
      </c>
    </row>
    <row r="659" spans="2:88" s="2" customFormat="1" ht="4.5" customHeight="1">
      <c r="B659" s="320"/>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20"/>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20"/>
      <c r="C661" s="24"/>
      <c r="D661" s="24" t="s">
        <v>174</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19"/>
      <c r="AV661" s="319"/>
      <c r="AW661" s="319"/>
      <c r="AX661" s="319"/>
      <c r="AY661" s="319"/>
      <c r="AZ661" s="319"/>
      <c r="BA661" s="319"/>
      <c r="BB661" s="319"/>
      <c r="BC661" s="319"/>
      <c r="BD661" s="319"/>
      <c r="BE661" s="319"/>
      <c r="BF661" s="319"/>
      <c r="BG661" s="319"/>
      <c r="BH661" s="319"/>
      <c r="BI661" s="25"/>
      <c r="BJ661" s="25"/>
      <c r="BK661" s="25"/>
      <c r="BL661" s="25"/>
      <c r="BM661" s="25"/>
      <c r="BN661" s="25"/>
      <c r="BO661" s="25"/>
      <c r="BP661" s="25"/>
      <c r="BQ661" s="25"/>
      <c r="BR661" s="25"/>
      <c r="BS661" s="25"/>
      <c r="BT661" s="25"/>
      <c r="BU661" s="25"/>
      <c r="BV661" s="25"/>
      <c r="BW661" s="25"/>
      <c r="BX661" s="25"/>
      <c r="BY661" s="25"/>
      <c r="BZ661" s="25"/>
      <c r="CA661" s="25"/>
      <c r="CB661" s="25"/>
      <c r="CC661" s="1" t="s">
        <v>1074</v>
      </c>
      <c r="CJ661" s="58">
        <v>1</v>
      </c>
    </row>
    <row r="662" spans="2:88" s="2" customFormat="1" ht="4.5" customHeight="1">
      <c r="B662" s="320"/>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20"/>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20"/>
      <c r="C664" s="24"/>
      <c r="D664" s="24" t="s">
        <v>175</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19"/>
      <c r="AV664" s="319"/>
      <c r="AW664" s="319"/>
      <c r="AX664" s="319"/>
      <c r="AY664" s="319"/>
      <c r="AZ664" s="319"/>
      <c r="BA664" s="319"/>
      <c r="BB664" s="319"/>
      <c r="BC664" s="319"/>
      <c r="BD664" s="319"/>
      <c r="BE664" s="319"/>
      <c r="BF664" s="319"/>
      <c r="BG664" s="319"/>
      <c r="BH664" s="319"/>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20"/>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20"/>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20"/>
      <c r="C667" s="24"/>
      <c r="D667" s="24" t="s">
        <v>176</v>
      </c>
      <c r="E667" s="24"/>
      <c r="F667" s="24"/>
      <c r="G667" s="24"/>
      <c r="H667" s="24"/>
      <c r="I667" s="24"/>
      <c r="J667" s="24"/>
      <c r="K667" s="24" t="s">
        <v>1071</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19"/>
      <c r="AV667" s="319"/>
      <c r="AW667" s="319"/>
      <c r="AX667" s="319"/>
      <c r="AY667" s="319"/>
      <c r="AZ667" s="319"/>
      <c r="BA667" s="319"/>
      <c r="BB667" s="319"/>
      <c r="BC667" s="319"/>
      <c r="BD667" s="319"/>
      <c r="BE667" s="319"/>
      <c r="BF667" s="319"/>
      <c r="BG667" s="319"/>
      <c r="BH667" s="319"/>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1073</v>
      </c>
      <c r="CJ667" s="58">
        <v>1</v>
      </c>
    </row>
    <row r="668" spans="2:88" s="10" customFormat="1" ht="15.95" customHeight="1">
      <c r="B668" s="320"/>
      <c r="C668" s="24"/>
      <c r="D668" s="24"/>
      <c r="E668" s="24"/>
      <c r="F668" s="24"/>
      <c r="G668" s="24"/>
      <c r="H668" s="24"/>
      <c r="I668" s="24"/>
      <c r="J668" s="24"/>
      <c r="K668" s="24" t="s">
        <v>1072</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67" t="s">
        <v>37</v>
      </c>
      <c r="AY668" s="267"/>
      <c r="AZ668" s="55"/>
      <c r="BA668" s="55"/>
      <c r="BB668" s="55" t="s">
        <v>139</v>
      </c>
      <c r="BC668" s="55"/>
      <c r="BD668" s="55"/>
      <c r="BE668" s="55"/>
      <c r="BF668" s="55"/>
      <c r="BG668" s="267" t="s">
        <v>37</v>
      </c>
      <c r="BH668" s="267"/>
      <c r="BI668" s="55"/>
      <c r="BJ668" s="55"/>
      <c r="BK668" s="55" t="s">
        <v>177</v>
      </c>
      <c r="BL668" s="25"/>
      <c r="BM668" s="25"/>
      <c r="BN668" s="25"/>
      <c r="BO668" s="25"/>
      <c r="BP668" s="25"/>
      <c r="BQ668" s="25"/>
      <c r="BR668" s="25"/>
      <c r="BS668" s="25"/>
      <c r="BT668" s="25"/>
      <c r="BU668" s="25"/>
      <c r="BV668" s="25"/>
      <c r="BW668" s="25"/>
      <c r="BX668" s="25"/>
      <c r="BY668" s="25"/>
      <c r="BZ668" s="25"/>
      <c r="CA668" s="25"/>
      <c r="CB668" s="25"/>
      <c r="CC668" s="10" t="s">
        <v>1165</v>
      </c>
      <c r="CJ668" s="58">
        <v>1</v>
      </c>
    </row>
    <row r="669" spans="2:88" s="2" customFormat="1" ht="4.5" customHeight="1">
      <c r="B669" s="320"/>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20"/>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20"/>
      <c r="C671" s="24"/>
      <c r="D671" s="24" t="s">
        <v>178</v>
      </c>
      <c r="E671" s="24"/>
      <c r="F671" s="24"/>
      <c r="G671" s="24"/>
      <c r="H671" s="24"/>
      <c r="I671" s="24"/>
      <c r="J671" s="24"/>
      <c r="K671" s="24"/>
      <c r="L671" s="24"/>
      <c r="M671" s="24"/>
      <c r="N671" s="24"/>
      <c r="O671" s="24"/>
      <c r="P671" s="24"/>
      <c r="Q671" s="24"/>
      <c r="R671" s="24"/>
      <c r="S671" s="24"/>
      <c r="T671" s="24"/>
      <c r="U671" s="24"/>
      <c r="V671" s="24"/>
      <c r="W671" s="24" t="s">
        <v>1078</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179</v>
      </c>
      <c r="BF671" s="24"/>
      <c r="BG671" s="24"/>
      <c r="BH671" s="24"/>
      <c r="BI671" s="24"/>
      <c r="BJ671" s="24"/>
      <c r="BK671" s="24"/>
      <c r="BL671" s="24"/>
      <c r="BM671" s="24"/>
      <c r="BN671" s="24"/>
      <c r="BO671" s="24"/>
      <c r="BP671" s="24"/>
      <c r="BQ671" s="24"/>
      <c r="BR671" s="24"/>
      <c r="BS671" s="24"/>
      <c r="BT671" s="24"/>
      <c r="BU671" s="24"/>
      <c r="BV671" s="24"/>
      <c r="BW671" s="24" t="s">
        <v>60</v>
      </c>
      <c r="BX671" s="24"/>
      <c r="BY671" s="24"/>
      <c r="BZ671" s="24"/>
      <c r="CA671" s="24"/>
      <c r="CB671" s="24"/>
      <c r="CJ671" s="58">
        <v>1</v>
      </c>
    </row>
    <row r="672" spans="2:88" s="10" customFormat="1" ht="15.95" customHeight="1">
      <c r="B672" s="320"/>
      <c r="C672" s="24"/>
      <c r="D672" s="24"/>
      <c r="E672" s="24"/>
      <c r="F672" s="24"/>
      <c r="G672" s="24"/>
      <c r="H672" s="24"/>
      <c r="I672" s="24"/>
      <c r="J672" s="24"/>
      <c r="K672" s="24"/>
      <c r="L672" s="24"/>
      <c r="M672" s="24"/>
      <c r="N672" s="24" t="s">
        <v>180</v>
      </c>
      <c r="O672" s="24"/>
      <c r="P672" s="24"/>
      <c r="Q672" s="24"/>
      <c r="R672" s="24"/>
      <c r="S672" s="24"/>
      <c r="T672" s="24"/>
      <c r="U672" s="24"/>
      <c r="V672" s="24"/>
      <c r="W672" s="24"/>
      <c r="X672" s="24"/>
      <c r="Y672" s="233" t="s">
        <v>1220</v>
      </c>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60" t="s">
        <v>89</v>
      </c>
      <c r="BF672" s="260"/>
      <c r="BG672" s="307"/>
      <c r="BH672" s="307"/>
      <c r="BI672" s="307"/>
      <c r="BJ672" s="307"/>
      <c r="BK672" s="307"/>
      <c r="BL672" s="307"/>
      <c r="BM672" s="307"/>
      <c r="BN672" s="307"/>
      <c r="BO672" s="307"/>
      <c r="BP672" s="307"/>
      <c r="BQ672" s="307"/>
      <c r="BR672" s="307"/>
      <c r="BS672" s="307"/>
      <c r="BT672" s="307"/>
      <c r="BU672" s="307"/>
      <c r="BV672" s="66"/>
      <c r="BW672" s="62" t="s">
        <v>60</v>
      </c>
      <c r="BX672" s="62"/>
      <c r="BY672" s="62"/>
      <c r="BZ672" s="62"/>
      <c r="CA672" s="62"/>
      <c r="CB672" s="24"/>
      <c r="CC672" s="10" t="s">
        <v>1076</v>
      </c>
      <c r="CJ672" s="58">
        <v>1</v>
      </c>
    </row>
    <row r="673" spans="2:88" s="10" customFormat="1" ht="17.100000000000001" customHeight="1">
      <c r="B673" s="320"/>
      <c r="C673" s="24"/>
      <c r="D673" s="24"/>
      <c r="E673" s="24"/>
      <c r="F673" s="24"/>
      <c r="G673" s="24"/>
      <c r="H673" s="24"/>
      <c r="I673" s="24"/>
      <c r="J673" s="24"/>
      <c r="K673" s="24"/>
      <c r="L673" s="24"/>
      <c r="M673" s="24"/>
      <c r="N673" s="24" t="s">
        <v>181</v>
      </c>
      <c r="O673" s="24"/>
      <c r="P673" s="24"/>
      <c r="Q673" s="24"/>
      <c r="R673" s="24"/>
      <c r="S673" s="24"/>
      <c r="T673" s="24"/>
      <c r="U673" s="24"/>
      <c r="V673" s="24"/>
      <c r="W673" s="24"/>
      <c r="X673" s="24"/>
      <c r="Y673" s="233" t="s">
        <v>1220</v>
      </c>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60" t="s">
        <v>89</v>
      </c>
      <c r="BF673" s="260"/>
      <c r="BG673" s="307"/>
      <c r="BH673" s="307"/>
      <c r="BI673" s="307"/>
      <c r="BJ673" s="307"/>
      <c r="BK673" s="307"/>
      <c r="BL673" s="307"/>
      <c r="BM673" s="307"/>
      <c r="BN673" s="307"/>
      <c r="BO673" s="307"/>
      <c r="BP673" s="307"/>
      <c r="BQ673" s="307"/>
      <c r="BR673" s="307"/>
      <c r="BS673" s="307"/>
      <c r="BT673" s="307"/>
      <c r="BU673" s="307"/>
      <c r="BV673" s="66"/>
      <c r="BW673" s="62" t="s">
        <v>60</v>
      </c>
      <c r="BX673" s="62"/>
      <c r="BY673" s="62"/>
      <c r="BZ673" s="62"/>
      <c r="CA673" s="62"/>
      <c r="CB673" s="24"/>
      <c r="CJ673" s="58">
        <v>1</v>
      </c>
    </row>
    <row r="674" spans="2:88" s="10" customFormat="1" ht="17.100000000000001" customHeight="1">
      <c r="B674" s="320"/>
      <c r="C674" s="24"/>
      <c r="D674" s="24"/>
      <c r="E674" s="24"/>
      <c r="F674" s="24"/>
      <c r="G674" s="24"/>
      <c r="H674" s="24"/>
      <c r="I674" s="24"/>
      <c r="J674" s="24"/>
      <c r="K674" s="24"/>
      <c r="L674" s="24"/>
      <c r="M674" s="24"/>
      <c r="N674" s="24" t="s">
        <v>182</v>
      </c>
      <c r="O674" s="24"/>
      <c r="P674" s="24"/>
      <c r="Q674" s="24"/>
      <c r="R674" s="24"/>
      <c r="S674" s="24"/>
      <c r="T674" s="24"/>
      <c r="U674" s="24"/>
      <c r="V674" s="24"/>
      <c r="W674" s="24"/>
      <c r="X674" s="24"/>
      <c r="Y674" s="233" t="s">
        <v>1220</v>
      </c>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60" t="s">
        <v>89</v>
      </c>
      <c r="BF674" s="260"/>
      <c r="BG674" s="307"/>
      <c r="BH674" s="307"/>
      <c r="BI674" s="307"/>
      <c r="BJ674" s="307"/>
      <c r="BK674" s="307"/>
      <c r="BL674" s="307"/>
      <c r="BM674" s="307"/>
      <c r="BN674" s="307"/>
      <c r="BO674" s="307"/>
      <c r="BP674" s="307"/>
      <c r="BQ674" s="307"/>
      <c r="BR674" s="307"/>
      <c r="BS674" s="307"/>
      <c r="BT674" s="307"/>
      <c r="BU674" s="307"/>
      <c r="BV674" s="66"/>
      <c r="BW674" s="62" t="s">
        <v>60</v>
      </c>
      <c r="BX674" s="62"/>
      <c r="BY674" s="62"/>
      <c r="BZ674" s="62"/>
      <c r="CA674" s="62"/>
      <c r="CB674" s="24"/>
      <c r="CD674" s="1"/>
      <c r="CJ674" s="58">
        <v>1</v>
      </c>
    </row>
    <row r="675" spans="2:88" s="10" customFormat="1" ht="17.100000000000001" customHeight="1">
      <c r="B675" s="320"/>
      <c r="C675" s="24"/>
      <c r="D675" s="24"/>
      <c r="E675" s="24"/>
      <c r="F675" s="24"/>
      <c r="G675" s="24"/>
      <c r="H675" s="24"/>
      <c r="I675" s="24"/>
      <c r="J675" s="24"/>
      <c r="K675" s="24"/>
      <c r="L675" s="24"/>
      <c r="M675" s="24"/>
      <c r="N675" s="24" t="s">
        <v>183</v>
      </c>
      <c r="O675" s="24"/>
      <c r="P675" s="24"/>
      <c r="Q675" s="24"/>
      <c r="R675" s="24"/>
      <c r="S675" s="24"/>
      <c r="T675" s="24"/>
      <c r="U675" s="24"/>
      <c r="V675" s="24"/>
      <c r="W675" s="24"/>
      <c r="X675" s="24"/>
      <c r="Y675" s="233" t="s">
        <v>1220</v>
      </c>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60" t="s">
        <v>89</v>
      </c>
      <c r="BF675" s="260"/>
      <c r="BG675" s="307"/>
      <c r="BH675" s="307"/>
      <c r="BI675" s="307"/>
      <c r="BJ675" s="307"/>
      <c r="BK675" s="307"/>
      <c r="BL675" s="307"/>
      <c r="BM675" s="307"/>
      <c r="BN675" s="307"/>
      <c r="BO675" s="307"/>
      <c r="BP675" s="307"/>
      <c r="BQ675" s="307"/>
      <c r="BR675" s="307"/>
      <c r="BS675" s="307"/>
      <c r="BT675" s="307"/>
      <c r="BU675" s="307"/>
      <c r="BV675" s="66"/>
      <c r="BW675" s="62" t="s">
        <v>60</v>
      </c>
      <c r="BX675" s="62"/>
      <c r="BY675" s="62"/>
      <c r="BZ675" s="62"/>
      <c r="CA675" s="62"/>
      <c r="CB675" s="24"/>
      <c r="CD675" s="1"/>
      <c r="CJ675" s="58">
        <v>1</v>
      </c>
    </row>
    <row r="676" spans="2:88" s="10" customFormat="1" ht="17.100000000000001" customHeight="1">
      <c r="B676" s="320"/>
      <c r="C676" s="24"/>
      <c r="D676" s="24"/>
      <c r="E676" s="24"/>
      <c r="F676" s="24"/>
      <c r="G676" s="24"/>
      <c r="H676" s="24"/>
      <c r="I676" s="24"/>
      <c r="J676" s="24"/>
      <c r="K676" s="24"/>
      <c r="L676" s="24"/>
      <c r="M676" s="24"/>
      <c r="N676" s="24" t="s">
        <v>184</v>
      </c>
      <c r="O676" s="24"/>
      <c r="P676" s="24"/>
      <c r="Q676" s="24"/>
      <c r="R676" s="24"/>
      <c r="S676" s="24"/>
      <c r="T676" s="24"/>
      <c r="U676" s="24"/>
      <c r="V676" s="24"/>
      <c r="W676" s="24"/>
      <c r="X676" s="24"/>
      <c r="Y676" s="233" t="s">
        <v>1220</v>
      </c>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60" t="s">
        <v>89</v>
      </c>
      <c r="BF676" s="260"/>
      <c r="BG676" s="307"/>
      <c r="BH676" s="307"/>
      <c r="BI676" s="307"/>
      <c r="BJ676" s="307"/>
      <c r="BK676" s="307"/>
      <c r="BL676" s="307"/>
      <c r="BM676" s="307"/>
      <c r="BN676" s="307"/>
      <c r="BO676" s="307"/>
      <c r="BP676" s="307"/>
      <c r="BQ676" s="307"/>
      <c r="BR676" s="307"/>
      <c r="BS676" s="307"/>
      <c r="BT676" s="307"/>
      <c r="BU676" s="307"/>
      <c r="BV676" s="66"/>
      <c r="BW676" s="62" t="s">
        <v>60</v>
      </c>
      <c r="BX676" s="62"/>
      <c r="BY676" s="62"/>
      <c r="BZ676" s="62"/>
      <c r="CA676" s="62"/>
      <c r="CB676" s="24"/>
      <c r="CC676" s="202" t="s">
        <v>1077</v>
      </c>
      <c r="CD676" s="7"/>
      <c r="CJ676" s="58">
        <v>1</v>
      </c>
    </row>
    <row r="677" spans="2:88" s="10" customFormat="1" ht="17.100000000000001" customHeight="1">
      <c r="B677" s="320"/>
      <c r="C677" s="24"/>
      <c r="D677" s="24"/>
      <c r="E677" s="24"/>
      <c r="F677" s="24"/>
      <c r="G677" s="24"/>
      <c r="H677" s="24"/>
      <c r="I677" s="24"/>
      <c r="J677" s="24"/>
      <c r="K677" s="24"/>
      <c r="L677" s="24"/>
      <c r="M677" s="24"/>
      <c r="N677" s="24" t="s">
        <v>185</v>
      </c>
      <c r="O677" s="24"/>
      <c r="P677" s="24"/>
      <c r="Q677" s="24"/>
      <c r="R677" s="24"/>
      <c r="S677" s="24"/>
      <c r="T677" s="24"/>
      <c r="U677" s="24"/>
      <c r="V677" s="24"/>
      <c r="W677" s="24"/>
      <c r="X677" s="24"/>
      <c r="Y677" s="233" t="s">
        <v>1220</v>
      </c>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60" t="s">
        <v>89</v>
      </c>
      <c r="BF677" s="260"/>
      <c r="BG677" s="307"/>
      <c r="BH677" s="307"/>
      <c r="BI677" s="307"/>
      <c r="BJ677" s="307"/>
      <c r="BK677" s="307"/>
      <c r="BL677" s="307"/>
      <c r="BM677" s="307"/>
      <c r="BN677" s="307"/>
      <c r="BO677" s="307"/>
      <c r="BP677" s="307"/>
      <c r="BQ677" s="307"/>
      <c r="BR677" s="307"/>
      <c r="BS677" s="307"/>
      <c r="BT677" s="307"/>
      <c r="BU677" s="307"/>
      <c r="BV677" s="66"/>
      <c r="BW677" s="62" t="s">
        <v>60</v>
      </c>
      <c r="BX677" s="62"/>
      <c r="BY677" s="62"/>
      <c r="BZ677" s="62"/>
      <c r="CA677" s="62"/>
      <c r="CB677" s="24"/>
      <c r="CC677" s="317">
        <f>SUM(BG672:BU677)</f>
        <v>0</v>
      </c>
      <c r="CD677" s="318"/>
      <c r="CJ677" s="58">
        <v>1</v>
      </c>
    </row>
    <row r="678" spans="2:88" s="2" customFormat="1" ht="4.5" customHeight="1">
      <c r="B678" s="320"/>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20"/>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20"/>
      <c r="C680" s="24"/>
      <c r="D680" s="24" t="s">
        <v>186</v>
      </c>
      <c r="E680" s="24"/>
      <c r="F680" s="24"/>
      <c r="G680" s="24"/>
      <c r="H680" s="24"/>
      <c r="I680" s="24"/>
      <c r="J680" s="24"/>
      <c r="K680" s="24"/>
      <c r="L680" s="24"/>
      <c r="M680" s="24"/>
      <c r="N680" s="24"/>
      <c r="O680" s="24"/>
      <c r="P680" s="24"/>
      <c r="Q680" s="24"/>
      <c r="R680" s="24"/>
      <c r="S680" s="24"/>
      <c r="T680" s="24"/>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J680" s="58">
        <v>1</v>
      </c>
    </row>
    <row r="681" spans="2:88" s="2" customFormat="1" ht="4.5" customHeight="1">
      <c r="B681" s="320"/>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20"/>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20"/>
      <c r="C683" s="24"/>
      <c r="D683" s="24" t="s">
        <v>187</v>
      </c>
      <c r="E683" s="24"/>
      <c r="F683" s="24"/>
      <c r="G683" s="24"/>
      <c r="H683" s="24"/>
      <c r="I683" s="24"/>
      <c r="J683" s="24"/>
      <c r="K683" s="24"/>
      <c r="L683" s="24"/>
      <c r="M683" s="24"/>
      <c r="N683" s="24"/>
      <c r="O683" s="24"/>
      <c r="P683" s="24"/>
      <c r="Q683" s="24"/>
      <c r="R683" s="24"/>
      <c r="S683" s="24"/>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J683" s="58">
        <v>1</v>
      </c>
    </row>
    <row r="684" spans="2:88" s="2" customFormat="1" ht="14.1" customHeight="1">
      <c r="B684" s="320"/>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20"/>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20"/>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c r="BA686" s="203"/>
      <c r="BB686" s="203"/>
      <c r="BC686" s="203"/>
      <c r="BD686" s="203"/>
      <c r="BE686" s="203"/>
      <c r="BF686" s="203"/>
      <c r="BG686" s="203"/>
      <c r="BH686" s="203"/>
      <c r="BI686" s="203"/>
      <c r="BJ686" s="203"/>
      <c r="BK686" s="203"/>
      <c r="BL686" s="203"/>
      <c r="BM686" s="203"/>
      <c r="BN686" s="203"/>
      <c r="BO686" s="203"/>
      <c r="BP686" s="203"/>
      <c r="BQ686" s="203"/>
      <c r="BR686" s="203"/>
      <c r="BS686" s="203"/>
      <c r="BT686" s="203"/>
      <c r="BU686" s="203"/>
      <c r="BV686" s="203"/>
      <c r="BW686" s="203"/>
      <c r="BX686" s="203"/>
      <c r="BY686" s="203"/>
      <c r="BZ686" s="203"/>
      <c r="CA686" s="203"/>
      <c r="CB686" s="203"/>
      <c r="CC686" s="1"/>
      <c r="CD686" s="1"/>
      <c r="CJ686" s="58">
        <v>1</v>
      </c>
    </row>
    <row r="687" spans="2:88" s="2" customFormat="1" ht="4.5" customHeight="1">
      <c r="B687" s="320"/>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20"/>
      <c r="C688" s="24"/>
      <c r="D688" s="24" t="s">
        <v>171</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67"/>
      <c r="AL688" s="267"/>
      <c r="AM688" s="267"/>
      <c r="AN688" s="267"/>
      <c r="AO688" s="267"/>
      <c r="AP688" s="267"/>
      <c r="AQ688" s="267"/>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858</v>
      </c>
      <c r="CD688" s="1"/>
      <c r="CE688" s="1"/>
      <c r="CJ688" s="58">
        <v>1</v>
      </c>
    </row>
    <row r="689" spans="2:88" s="2" customFormat="1" ht="4.5" customHeight="1">
      <c r="B689" s="320"/>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20"/>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20"/>
      <c r="C691" s="24"/>
      <c r="D691" s="24" t="s">
        <v>172</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67"/>
      <c r="AL691" s="267"/>
      <c r="AM691" s="267"/>
      <c r="AN691" s="267"/>
      <c r="AO691" s="267"/>
      <c r="AP691" s="267"/>
      <c r="AQ691" s="267"/>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1075</v>
      </c>
      <c r="CD691" s="1"/>
      <c r="CE691" s="1"/>
      <c r="CJ691" s="58">
        <v>1</v>
      </c>
    </row>
    <row r="692" spans="2:88" s="2" customFormat="1" ht="4.5" customHeight="1">
      <c r="B692" s="320"/>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20"/>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20"/>
      <c r="C694" s="24"/>
      <c r="D694" s="24" t="s">
        <v>173</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19"/>
      <c r="AV694" s="319"/>
      <c r="AW694" s="319"/>
      <c r="AX694" s="319"/>
      <c r="AY694" s="319"/>
      <c r="AZ694" s="319"/>
      <c r="BA694" s="319"/>
      <c r="BB694" s="319"/>
      <c r="BC694" s="319"/>
      <c r="BD694" s="319"/>
      <c r="BE694" s="319"/>
      <c r="BF694" s="319"/>
      <c r="BG694" s="319"/>
      <c r="BH694" s="319"/>
      <c r="BI694" s="25"/>
      <c r="BJ694" s="25"/>
      <c r="BK694" s="25"/>
      <c r="BL694" s="25"/>
      <c r="BM694" s="25"/>
      <c r="BN694" s="25"/>
      <c r="BO694" s="25"/>
      <c r="BP694" s="25"/>
      <c r="BQ694" s="25"/>
      <c r="BR694" s="25"/>
      <c r="BS694" s="25"/>
      <c r="BT694" s="25"/>
      <c r="BU694" s="25"/>
      <c r="BV694" s="25"/>
      <c r="BW694" s="25"/>
      <c r="BX694" s="25"/>
      <c r="BY694" s="25"/>
      <c r="BZ694" s="25"/>
      <c r="CA694" s="25"/>
      <c r="CB694" s="25"/>
      <c r="CC694" s="1" t="s">
        <v>1074</v>
      </c>
      <c r="CD694" s="1"/>
      <c r="CE694" s="1"/>
      <c r="CJ694" s="58">
        <v>1</v>
      </c>
    </row>
    <row r="695" spans="2:88" s="2" customFormat="1" ht="4.5" customHeight="1">
      <c r="B695" s="320"/>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20"/>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20"/>
      <c r="C697" s="24"/>
      <c r="D697" s="24" t="s">
        <v>174</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19"/>
      <c r="AV697" s="319"/>
      <c r="AW697" s="319"/>
      <c r="AX697" s="319"/>
      <c r="AY697" s="319"/>
      <c r="AZ697" s="319"/>
      <c r="BA697" s="319"/>
      <c r="BB697" s="319"/>
      <c r="BC697" s="319"/>
      <c r="BD697" s="319"/>
      <c r="BE697" s="319"/>
      <c r="BF697" s="319"/>
      <c r="BG697" s="319"/>
      <c r="BH697" s="319"/>
      <c r="BI697" s="25"/>
      <c r="BJ697" s="25"/>
      <c r="BK697" s="25"/>
      <c r="BL697" s="25"/>
      <c r="BM697" s="25"/>
      <c r="BN697" s="25"/>
      <c r="BO697" s="25"/>
      <c r="BP697" s="25"/>
      <c r="BQ697" s="25"/>
      <c r="BR697" s="25"/>
      <c r="BS697" s="25"/>
      <c r="BT697" s="25"/>
      <c r="BU697" s="25"/>
      <c r="BV697" s="25"/>
      <c r="BW697" s="25"/>
      <c r="BX697" s="25"/>
      <c r="BY697" s="25"/>
      <c r="BZ697" s="25"/>
      <c r="CA697" s="25"/>
      <c r="CB697" s="25"/>
      <c r="CC697" s="1" t="s">
        <v>1074</v>
      </c>
      <c r="CD697" s="1"/>
      <c r="CE697" s="1"/>
      <c r="CJ697" s="58">
        <v>1</v>
      </c>
    </row>
    <row r="698" spans="2:88" s="2" customFormat="1" ht="4.5" customHeight="1">
      <c r="B698" s="320"/>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20"/>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20"/>
      <c r="C700" s="24"/>
      <c r="D700" s="24" t="s">
        <v>175</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19"/>
      <c r="AV700" s="319"/>
      <c r="AW700" s="319"/>
      <c r="AX700" s="319"/>
      <c r="AY700" s="319"/>
      <c r="AZ700" s="319"/>
      <c r="BA700" s="319"/>
      <c r="BB700" s="319"/>
      <c r="BC700" s="319"/>
      <c r="BD700" s="319"/>
      <c r="BE700" s="319"/>
      <c r="BF700" s="319"/>
      <c r="BG700" s="319"/>
      <c r="BH700" s="319"/>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20"/>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20"/>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20"/>
      <c r="C703" s="24"/>
      <c r="D703" s="24" t="s">
        <v>176</v>
      </c>
      <c r="E703" s="24"/>
      <c r="F703" s="24"/>
      <c r="G703" s="24"/>
      <c r="H703" s="24"/>
      <c r="I703" s="24"/>
      <c r="J703" s="24"/>
      <c r="K703" s="24" t="s">
        <v>1071</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19"/>
      <c r="AV703" s="319"/>
      <c r="AW703" s="319"/>
      <c r="AX703" s="319"/>
      <c r="AY703" s="319"/>
      <c r="AZ703" s="319"/>
      <c r="BA703" s="319"/>
      <c r="BB703" s="319"/>
      <c r="BC703" s="319"/>
      <c r="BD703" s="319"/>
      <c r="BE703" s="319"/>
      <c r="BF703" s="319"/>
      <c r="BG703" s="319"/>
      <c r="BH703" s="319"/>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1073</v>
      </c>
      <c r="CJ703" s="58">
        <v>1</v>
      </c>
    </row>
    <row r="704" spans="2:88" s="10" customFormat="1" ht="15.95" customHeight="1">
      <c r="B704" s="320"/>
      <c r="C704" s="24"/>
      <c r="D704" s="24"/>
      <c r="E704" s="24"/>
      <c r="F704" s="24"/>
      <c r="G704" s="24"/>
      <c r="H704" s="24"/>
      <c r="I704" s="24"/>
      <c r="J704" s="24"/>
      <c r="K704" s="24" t="s">
        <v>1072</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67" t="s">
        <v>37</v>
      </c>
      <c r="AY704" s="267"/>
      <c r="AZ704" s="55"/>
      <c r="BA704" s="55"/>
      <c r="BB704" s="55" t="s">
        <v>139</v>
      </c>
      <c r="BC704" s="55"/>
      <c r="BD704" s="55"/>
      <c r="BE704" s="55"/>
      <c r="BF704" s="55"/>
      <c r="BG704" s="267" t="s">
        <v>37</v>
      </c>
      <c r="BH704" s="267"/>
      <c r="BI704" s="55"/>
      <c r="BJ704" s="55"/>
      <c r="BK704" s="55" t="s">
        <v>177</v>
      </c>
      <c r="BL704" s="25"/>
      <c r="BM704" s="25"/>
      <c r="BN704" s="25"/>
      <c r="BO704" s="25"/>
      <c r="BP704" s="25"/>
      <c r="BQ704" s="25"/>
      <c r="BR704" s="25"/>
      <c r="BS704" s="25"/>
      <c r="BT704" s="25"/>
      <c r="BU704" s="25"/>
      <c r="BV704" s="25"/>
      <c r="BW704" s="25"/>
      <c r="BX704" s="25"/>
      <c r="BY704" s="25"/>
      <c r="BZ704" s="25"/>
      <c r="CA704" s="25"/>
      <c r="CB704" s="25"/>
      <c r="CC704" s="10" t="s">
        <v>1165</v>
      </c>
      <c r="CJ704" s="58">
        <v>1</v>
      </c>
    </row>
    <row r="705" spans="2:88" s="2" customFormat="1" ht="4.5" customHeight="1">
      <c r="B705" s="320"/>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20"/>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20"/>
      <c r="C707" s="24"/>
      <c r="D707" s="24" t="s">
        <v>178</v>
      </c>
      <c r="E707" s="24"/>
      <c r="F707" s="24"/>
      <c r="G707" s="24"/>
      <c r="H707" s="24"/>
      <c r="I707" s="24"/>
      <c r="J707" s="24"/>
      <c r="K707" s="24"/>
      <c r="L707" s="24"/>
      <c r="M707" s="24"/>
      <c r="N707" s="24"/>
      <c r="O707" s="24"/>
      <c r="P707" s="24"/>
      <c r="Q707" s="24"/>
      <c r="R707" s="24"/>
      <c r="S707" s="24"/>
      <c r="T707" s="24"/>
      <c r="U707" s="24"/>
      <c r="V707" s="24"/>
      <c r="W707" s="24" t="s">
        <v>1078</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179</v>
      </c>
      <c r="BF707" s="24"/>
      <c r="BG707" s="24"/>
      <c r="BH707" s="24"/>
      <c r="BI707" s="24"/>
      <c r="BJ707" s="24"/>
      <c r="BK707" s="24"/>
      <c r="BL707" s="24"/>
      <c r="BM707" s="24"/>
      <c r="BN707" s="24"/>
      <c r="BO707" s="24"/>
      <c r="BP707" s="24"/>
      <c r="BQ707" s="24"/>
      <c r="BR707" s="24"/>
      <c r="BS707" s="24"/>
      <c r="BT707" s="24"/>
      <c r="BU707" s="24"/>
      <c r="BV707" s="24"/>
      <c r="BW707" s="24" t="s">
        <v>60</v>
      </c>
      <c r="BX707" s="24"/>
      <c r="BY707" s="24"/>
      <c r="BZ707" s="24"/>
      <c r="CA707" s="24"/>
      <c r="CB707" s="24"/>
      <c r="CJ707" s="58">
        <v>1</v>
      </c>
    </row>
    <row r="708" spans="2:88" s="10" customFormat="1" ht="15.95" customHeight="1">
      <c r="B708" s="320"/>
      <c r="C708" s="24"/>
      <c r="D708" s="24"/>
      <c r="E708" s="24"/>
      <c r="F708" s="24"/>
      <c r="G708" s="24"/>
      <c r="H708" s="24"/>
      <c r="I708" s="24"/>
      <c r="J708" s="24"/>
      <c r="K708" s="24"/>
      <c r="L708" s="24"/>
      <c r="M708" s="24"/>
      <c r="N708" s="24" t="s">
        <v>180</v>
      </c>
      <c r="O708" s="24"/>
      <c r="P708" s="24"/>
      <c r="Q708" s="24"/>
      <c r="R708" s="24"/>
      <c r="S708" s="24"/>
      <c r="T708" s="24"/>
      <c r="U708" s="24"/>
      <c r="V708" s="24"/>
      <c r="W708" s="24"/>
      <c r="X708" s="24"/>
      <c r="Y708" s="233" t="s">
        <v>1220</v>
      </c>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60" t="s">
        <v>89</v>
      </c>
      <c r="BF708" s="260"/>
      <c r="BG708" s="307"/>
      <c r="BH708" s="307"/>
      <c r="BI708" s="307"/>
      <c r="BJ708" s="307"/>
      <c r="BK708" s="307"/>
      <c r="BL708" s="307"/>
      <c r="BM708" s="307"/>
      <c r="BN708" s="307"/>
      <c r="BO708" s="307"/>
      <c r="BP708" s="307"/>
      <c r="BQ708" s="307"/>
      <c r="BR708" s="307"/>
      <c r="BS708" s="307"/>
      <c r="BT708" s="307"/>
      <c r="BU708" s="307"/>
      <c r="BV708" s="66"/>
      <c r="BW708" s="62" t="s">
        <v>60</v>
      </c>
      <c r="BX708" s="62"/>
      <c r="BY708" s="62"/>
      <c r="BZ708" s="62"/>
      <c r="CA708" s="62"/>
      <c r="CB708" s="24"/>
      <c r="CC708" s="10" t="s">
        <v>1076</v>
      </c>
      <c r="CJ708" s="58">
        <v>1</v>
      </c>
    </row>
    <row r="709" spans="2:88" s="10" customFormat="1" ht="17.100000000000001" customHeight="1">
      <c r="B709" s="320"/>
      <c r="C709" s="24"/>
      <c r="D709" s="24"/>
      <c r="E709" s="24"/>
      <c r="F709" s="24"/>
      <c r="G709" s="24"/>
      <c r="H709" s="24"/>
      <c r="I709" s="24"/>
      <c r="J709" s="24"/>
      <c r="K709" s="24"/>
      <c r="L709" s="24"/>
      <c r="M709" s="24"/>
      <c r="N709" s="24" t="s">
        <v>181</v>
      </c>
      <c r="O709" s="24"/>
      <c r="P709" s="24"/>
      <c r="Q709" s="24"/>
      <c r="R709" s="24"/>
      <c r="S709" s="24"/>
      <c r="T709" s="24"/>
      <c r="U709" s="24"/>
      <c r="V709" s="24"/>
      <c r="W709" s="24"/>
      <c r="X709" s="24"/>
      <c r="Y709" s="233" t="s">
        <v>1220</v>
      </c>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60" t="s">
        <v>89</v>
      </c>
      <c r="BF709" s="260"/>
      <c r="BG709" s="307"/>
      <c r="BH709" s="307"/>
      <c r="BI709" s="307"/>
      <c r="BJ709" s="307"/>
      <c r="BK709" s="307"/>
      <c r="BL709" s="307"/>
      <c r="BM709" s="307"/>
      <c r="BN709" s="307"/>
      <c r="BO709" s="307"/>
      <c r="BP709" s="307"/>
      <c r="BQ709" s="307"/>
      <c r="BR709" s="307"/>
      <c r="BS709" s="307"/>
      <c r="BT709" s="307"/>
      <c r="BU709" s="307"/>
      <c r="BV709" s="66"/>
      <c r="BW709" s="62" t="s">
        <v>60</v>
      </c>
      <c r="BX709" s="62"/>
      <c r="BY709" s="62"/>
      <c r="BZ709" s="62"/>
      <c r="CA709" s="62"/>
      <c r="CB709" s="24"/>
      <c r="CJ709" s="58">
        <v>1</v>
      </c>
    </row>
    <row r="710" spans="2:88" s="10" customFormat="1" ht="17.100000000000001" customHeight="1">
      <c r="B710" s="320"/>
      <c r="C710" s="24"/>
      <c r="D710" s="24"/>
      <c r="E710" s="24"/>
      <c r="F710" s="24"/>
      <c r="G710" s="24"/>
      <c r="H710" s="24"/>
      <c r="I710" s="24"/>
      <c r="J710" s="24"/>
      <c r="K710" s="24"/>
      <c r="L710" s="24"/>
      <c r="M710" s="24"/>
      <c r="N710" s="24" t="s">
        <v>182</v>
      </c>
      <c r="O710" s="24"/>
      <c r="P710" s="24"/>
      <c r="Q710" s="24"/>
      <c r="R710" s="24"/>
      <c r="S710" s="24"/>
      <c r="T710" s="24"/>
      <c r="U710" s="24"/>
      <c r="V710" s="24"/>
      <c r="W710" s="24"/>
      <c r="X710" s="24"/>
      <c r="Y710" s="233" t="s">
        <v>1220</v>
      </c>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60" t="s">
        <v>89</v>
      </c>
      <c r="BF710" s="260"/>
      <c r="BG710" s="307"/>
      <c r="BH710" s="307"/>
      <c r="BI710" s="307"/>
      <c r="BJ710" s="307"/>
      <c r="BK710" s="307"/>
      <c r="BL710" s="307"/>
      <c r="BM710" s="307"/>
      <c r="BN710" s="307"/>
      <c r="BO710" s="307"/>
      <c r="BP710" s="307"/>
      <c r="BQ710" s="307"/>
      <c r="BR710" s="307"/>
      <c r="BS710" s="307"/>
      <c r="BT710" s="307"/>
      <c r="BU710" s="307"/>
      <c r="BV710" s="66"/>
      <c r="BW710" s="62" t="s">
        <v>60</v>
      </c>
      <c r="BX710" s="62"/>
      <c r="BY710" s="62"/>
      <c r="BZ710" s="62"/>
      <c r="CA710" s="62"/>
      <c r="CB710" s="24"/>
      <c r="CD710" s="1"/>
      <c r="CJ710" s="58">
        <v>1</v>
      </c>
    </row>
    <row r="711" spans="2:88" s="10" customFormat="1" ht="17.100000000000001" customHeight="1">
      <c r="B711" s="320"/>
      <c r="C711" s="24"/>
      <c r="D711" s="24"/>
      <c r="E711" s="24"/>
      <c r="F711" s="24"/>
      <c r="G711" s="24"/>
      <c r="H711" s="24"/>
      <c r="I711" s="24"/>
      <c r="J711" s="24"/>
      <c r="K711" s="24"/>
      <c r="L711" s="24"/>
      <c r="M711" s="24"/>
      <c r="N711" s="24" t="s">
        <v>183</v>
      </c>
      <c r="O711" s="24"/>
      <c r="P711" s="24"/>
      <c r="Q711" s="24"/>
      <c r="R711" s="24"/>
      <c r="S711" s="24"/>
      <c r="T711" s="24"/>
      <c r="U711" s="24"/>
      <c r="V711" s="24"/>
      <c r="W711" s="24"/>
      <c r="X711" s="24"/>
      <c r="Y711" s="233" t="s">
        <v>1220</v>
      </c>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60" t="s">
        <v>89</v>
      </c>
      <c r="BF711" s="260"/>
      <c r="BG711" s="307"/>
      <c r="BH711" s="307"/>
      <c r="BI711" s="307"/>
      <c r="BJ711" s="307"/>
      <c r="BK711" s="307"/>
      <c r="BL711" s="307"/>
      <c r="BM711" s="307"/>
      <c r="BN711" s="307"/>
      <c r="BO711" s="307"/>
      <c r="BP711" s="307"/>
      <c r="BQ711" s="307"/>
      <c r="BR711" s="307"/>
      <c r="BS711" s="307"/>
      <c r="BT711" s="307"/>
      <c r="BU711" s="307"/>
      <c r="BV711" s="66"/>
      <c r="BW711" s="62" t="s">
        <v>60</v>
      </c>
      <c r="BX711" s="62"/>
      <c r="BY711" s="62"/>
      <c r="BZ711" s="62"/>
      <c r="CA711" s="62"/>
      <c r="CB711" s="24"/>
      <c r="CD711" s="1"/>
      <c r="CJ711" s="58">
        <v>1</v>
      </c>
    </row>
    <row r="712" spans="2:88" s="1" customFormat="1" ht="17.100000000000001" customHeight="1">
      <c r="B712" s="320"/>
      <c r="C712" s="24"/>
      <c r="D712" s="24"/>
      <c r="E712" s="24"/>
      <c r="F712" s="24"/>
      <c r="G712" s="24"/>
      <c r="H712" s="24"/>
      <c r="I712" s="24"/>
      <c r="J712" s="24"/>
      <c r="K712" s="24"/>
      <c r="L712" s="24"/>
      <c r="M712" s="24"/>
      <c r="N712" s="24" t="s">
        <v>184</v>
      </c>
      <c r="O712" s="24"/>
      <c r="P712" s="24"/>
      <c r="Q712" s="24"/>
      <c r="R712" s="24"/>
      <c r="S712" s="24"/>
      <c r="T712" s="24"/>
      <c r="U712" s="24"/>
      <c r="V712" s="24"/>
      <c r="W712" s="24"/>
      <c r="X712" s="24"/>
      <c r="Y712" s="233" t="s">
        <v>1220</v>
      </c>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60" t="s">
        <v>89</v>
      </c>
      <c r="BF712" s="260"/>
      <c r="BG712" s="307"/>
      <c r="BH712" s="307"/>
      <c r="BI712" s="307"/>
      <c r="BJ712" s="307"/>
      <c r="BK712" s="307"/>
      <c r="BL712" s="307"/>
      <c r="BM712" s="307"/>
      <c r="BN712" s="307"/>
      <c r="BO712" s="307"/>
      <c r="BP712" s="307"/>
      <c r="BQ712" s="307"/>
      <c r="BR712" s="307"/>
      <c r="BS712" s="307"/>
      <c r="BT712" s="307"/>
      <c r="BU712" s="307"/>
      <c r="BV712" s="66"/>
      <c r="BW712" s="62" t="s">
        <v>60</v>
      </c>
      <c r="BX712" s="62"/>
      <c r="BY712" s="62"/>
      <c r="BZ712" s="62"/>
      <c r="CA712" s="62"/>
      <c r="CB712" s="24"/>
      <c r="CC712" s="202" t="s">
        <v>1077</v>
      </c>
      <c r="CD712" s="7"/>
      <c r="CE712" s="10"/>
      <c r="CJ712" s="58">
        <v>1</v>
      </c>
    </row>
    <row r="713" spans="2:88" s="1" customFormat="1" ht="17.100000000000001" customHeight="1">
      <c r="B713" s="320"/>
      <c r="C713" s="24"/>
      <c r="D713" s="24"/>
      <c r="E713" s="24"/>
      <c r="F713" s="24"/>
      <c r="G713" s="24"/>
      <c r="H713" s="24"/>
      <c r="I713" s="24"/>
      <c r="J713" s="24"/>
      <c r="K713" s="24"/>
      <c r="L713" s="24"/>
      <c r="M713" s="24"/>
      <c r="N713" s="24" t="s">
        <v>185</v>
      </c>
      <c r="O713" s="24"/>
      <c r="P713" s="24"/>
      <c r="Q713" s="24"/>
      <c r="R713" s="24"/>
      <c r="S713" s="24"/>
      <c r="T713" s="24"/>
      <c r="U713" s="24"/>
      <c r="V713" s="24"/>
      <c r="W713" s="24"/>
      <c r="X713" s="24"/>
      <c r="Y713" s="233" t="s">
        <v>1220</v>
      </c>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60" t="s">
        <v>89</v>
      </c>
      <c r="BF713" s="260"/>
      <c r="BG713" s="307"/>
      <c r="BH713" s="307"/>
      <c r="BI713" s="307"/>
      <c r="BJ713" s="307"/>
      <c r="BK713" s="307"/>
      <c r="BL713" s="307"/>
      <c r="BM713" s="307"/>
      <c r="BN713" s="307"/>
      <c r="BO713" s="307"/>
      <c r="BP713" s="307"/>
      <c r="BQ713" s="307"/>
      <c r="BR713" s="307"/>
      <c r="BS713" s="307"/>
      <c r="BT713" s="307"/>
      <c r="BU713" s="307"/>
      <c r="BV713" s="66"/>
      <c r="BW713" s="62" t="s">
        <v>60</v>
      </c>
      <c r="BX713" s="62"/>
      <c r="BY713" s="62"/>
      <c r="BZ713" s="62"/>
      <c r="CA713" s="62"/>
      <c r="CB713" s="24"/>
      <c r="CC713" s="317">
        <f>SUM(BG708:BU713)</f>
        <v>0</v>
      </c>
      <c r="CD713" s="318"/>
      <c r="CE713" s="10"/>
      <c r="CJ713" s="58">
        <v>1</v>
      </c>
    </row>
    <row r="714" spans="2:88" s="2" customFormat="1" ht="4.5" customHeight="1">
      <c r="B714" s="320"/>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20"/>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20"/>
      <c r="C716" s="24"/>
      <c r="D716" s="24" t="s">
        <v>186</v>
      </c>
      <c r="E716" s="24"/>
      <c r="F716" s="24"/>
      <c r="G716" s="24"/>
      <c r="H716" s="24"/>
      <c r="I716" s="24"/>
      <c r="J716" s="24"/>
      <c r="K716" s="24"/>
      <c r="L716" s="24"/>
      <c r="M716" s="24"/>
      <c r="N716" s="24"/>
      <c r="O716" s="24"/>
      <c r="P716" s="24"/>
      <c r="Q716" s="24"/>
      <c r="R716" s="24"/>
      <c r="S716" s="24"/>
      <c r="T716" s="24"/>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J716" s="58">
        <v>1</v>
      </c>
    </row>
    <row r="717" spans="2:88" s="2" customFormat="1" ht="4.5" customHeight="1">
      <c r="B717" s="320"/>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20"/>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5" t="s">
        <v>1018</v>
      </c>
      <c r="C719" s="24"/>
      <c r="D719" s="24" t="s">
        <v>187</v>
      </c>
      <c r="E719" s="24"/>
      <c r="F719" s="24"/>
      <c r="G719" s="24"/>
      <c r="H719" s="24"/>
      <c r="I719" s="24"/>
      <c r="J719" s="24"/>
      <c r="K719" s="24"/>
      <c r="L719" s="24"/>
      <c r="M719" s="24"/>
      <c r="N719" s="24"/>
      <c r="O719" s="24"/>
      <c r="P719" s="24"/>
      <c r="Q719" s="24"/>
      <c r="R719" s="24"/>
      <c r="S719" s="24"/>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174" t="s">
        <v>1018</v>
      </c>
      <c r="CJ719" s="58">
        <v>1</v>
      </c>
    </row>
    <row r="720" spans="2:88" s="2" customFormat="1" ht="14.1" customHeight="1" thickBot="1">
      <c r="B720" s="196" t="s">
        <v>1015</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6" t="s">
        <v>1015</v>
      </c>
      <c r="CD720" s="1"/>
      <c r="CJ720" s="141">
        <v>1</v>
      </c>
    </row>
    <row r="721" spans="2:88" s="2" customFormat="1" ht="15.95" customHeight="1">
      <c r="B721" s="197" t="s">
        <v>1016</v>
      </c>
      <c r="C721" s="24"/>
      <c r="D721" s="24" t="s">
        <v>170</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59" t="s">
        <v>169</v>
      </c>
      <c r="AL721" s="259"/>
      <c r="AM721" s="259"/>
      <c r="AN721" s="259"/>
      <c r="AO721" s="259"/>
      <c r="AP721" s="259"/>
      <c r="AQ721" s="259"/>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7" t="s">
        <v>1016</v>
      </c>
      <c r="CD721" s="204"/>
      <c r="CE721" s="204"/>
      <c r="CJ721" s="58">
        <v>1</v>
      </c>
    </row>
    <row r="722" spans="2:88" s="2" customFormat="1" ht="2.1" customHeight="1" thickBot="1">
      <c r="B722" s="208" t="s">
        <v>855</v>
      </c>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c r="BA722" s="203"/>
      <c r="BB722" s="203"/>
      <c r="BC722" s="203"/>
      <c r="BD722" s="203"/>
      <c r="BE722" s="203"/>
      <c r="BF722" s="203"/>
      <c r="BG722" s="203"/>
      <c r="BH722" s="203"/>
      <c r="BI722" s="203"/>
      <c r="BJ722" s="203"/>
      <c r="BK722" s="203"/>
      <c r="BL722" s="203"/>
      <c r="BM722" s="203"/>
      <c r="BN722" s="203"/>
      <c r="BO722" s="203"/>
      <c r="BP722" s="203"/>
      <c r="BQ722" s="203"/>
      <c r="BR722" s="203"/>
      <c r="BS722" s="203"/>
      <c r="BT722" s="203"/>
      <c r="BU722" s="203"/>
      <c r="BV722" s="203"/>
      <c r="BW722" s="203"/>
      <c r="BX722" s="203"/>
      <c r="BY722" s="203"/>
      <c r="BZ722" s="203"/>
      <c r="CA722" s="203"/>
      <c r="CB722" s="203"/>
      <c r="CC722" s="1"/>
      <c r="CD722" s="1"/>
      <c r="CJ722" s="58">
        <v>1</v>
      </c>
    </row>
    <row r="723" spans="2:88" s="2" customFormat="1" ht="3.95" customHeight="1">
      <c r="B723" s="320" t="s">
        <v>1079</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20"/>
      <c r="C724" s="24"/>
      <c r="D724" s="24" t="s">
        <v>171</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67"/>
      <c r="AL724" s="267"/>
      <c r="AM724" s="267"/>
      <c r="AN724" s="267"/>
      <c r="AO724" s="267"/>
      <c r="AP724" s="267"/>
      <c r="AQ724" s="267"/>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858</v>
      </c>
      <c r="CJ724" s="58">
        <v>1</v>
      </c>
    </row>
    <row r="725" spans="2:88" s="2" customFormat="1" ht="4.5" customHeight="1">
      <c r="B725" s="320"/>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20"/>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20"/>
      <c r="C727" s="24"/>
      <c r="D727" s="24" t="s">
        <v>172</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67"/>
      <c r="AL727" s="267"/>
      <c r="AM727" s="267"/>
      <c r="AN727" s="267"/>
      <c r="AO727" s="267"/>
      <c r="AP727" s="267"/>
      <c r="AQ727" s="267"/>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1075</v>
      </c>
      <c r="CJ727" s="58">
        <v>1</v>
      </c>
    </row>
    <row r="728" spans="2:88" s="2" customFormat="1" ht="4.5" customHeight="1">
      <c r="B728" s="320"/>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20"/>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20"/>
      <c r="C730" s="24"/>
      <c r="D730" s="24" t="s">
        <v>173</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19"/>
      <c r="AV730" s="319"/>
      <c r="AW730" s="319"/>
      <c r="AX730" s="319"/>
      <c r="AY730" s="319"/>
      <c r="AZ730" s="319"/>
      <c r="BA730" s="319"/>
      <c r="BB730" s="319"/>
      <c r="BC730" s="319"/>
      <c r="BD730" s="319"/>
      <c r="BE730" s="319"/>
      <c r="BF730" s="319"/>
      <c r="BG730" s="319"/>
      <c r="BH730" s="319"/>
      <c r="BI730" s="25"/>
      <c r="BJ730" s="25"/>
      <c r="BK730" s="25"/>
      <c r="BL730" s="25"/>
      <c r="BM730" s="25"/>
      <c r="BN730" s="25"/>
      <c r="BO730" s="25"/>
      <c r="BP730" s="25"/>
      <c r="BQ730" s="25"/>
      <c r="BR730" s="25"/>
      <c r="BS730" s="25"/>
      <c r="BT730" s="25"/>
      <c r="BU730" s="25"/>
      <c r="BV730" s="25"/>
      <c r="BW730" s="25"/>
      <c r="BX730" s="25"/>
      <c r="BY730" s="25"/>
      <c r="BZ730" s="25"/>
      <c r="CA730" s="25"/>
      <c r="CB730" s="25"/>
      <c r="CC730" s="1" t="s">
        <v>1074</v>
      </c>
      <c r="CJ730" s="58">
        <v>1</v>
      </c>
    </row>
    <row r="731" spans="2:88" s="2" customFormat="1" ht="4.5" customHeight="1">
      <c r="B731" s="320"/>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20"/>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20"/>
      <c r="C733" s="24"/>
      <c r="D733" s="24" t="s">
        <v>174</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19"/>
      <c r="AV733" s="319"/>
      <c r="AW733" s="319"/>
      <c r="AX733" s="319"/>
      <c r="AY733" s="319"/>
      <c r="AZ733" s="319"/>
      <c r="BA733" s="319"/>
      <c r="BB733" s="319"/>
      <c r="BC733" s="319"/>
      <c r="BD733" s="319"/>
      <c r="BE733" s="319"/>
      <c r="BF733" s="319"/>
      <c r="BG733" s="319"/>
      <c r="BH733" s="319"/>
      <c r="BI733" s="25"/>
      <c r="BJ733" s="25"/>
      <c r="BK733" s="25"/>
      <c r="BL733" s="25"/>
      <c r="BM733" s="25"/>
      <c r="BN733" s="25"/>
      <c r="BO733" s="25"/>
      <c r="BP733" s="25"/>
      <c r="BQ733" s="25"/>
      <c r="BR733" s="25"/>
      <c r="BS733" s="25"/>
      <c r="BT733" s="25"/>
      <c r="BU733" s="25"/>
      <c r="BV733" s="25"/>
      <c r="BW733" s="25"/>
      <c r="BX733" s="25"/>
      <c r="BY733" s="25"/>
      <c r="BZ733" s="25"/>
      <c r="CA733" s="25"/>
      <c r="CB733" s="25"/>
      <c r="CC733" s="1" t="s">
        <v>1074</v>
      </c>
      <c r="CJ733" s="58">
        <v>1</v>
      </c>
    </row>
    <row r="734" spans="2:88" s="2" customFormat="1" ht="4.5" customHeight="1">
      <c r="B734" s="320"/>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20"/>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20"/>
      <c r="C736" s="24"/>
      <c r="D736" s="24" t="s">
        <v>175</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19"/>
      <c r="AV736" s="319"/>
      <c r="AW736" s="319"/>
      <c r="AX736" s="319"/>
      <c r="AY736" s="319"/>
      <c r="AZ736" s="319"/>
      <c r="BA736" s="319"/>
      <c r="BB736" s="319"/>
      <c r="BC736" s="319"/>
      <c r="BD736" s="319"/>
      <c r="BE736" s="319"/>
      <c r="BF736" s="319"/>
      <c r="BG736" s="319"/>
      <c r="BH736" s="319"/>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20"/>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20"/>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20"/>
      <c r="C739" s="24"/>
      <c r="D739" s="24" t="s">
        <v>176</v>
      </c>
      <c r="E739" s="24"/>
      <c r="F739" s="24"/>
      <c r="G739" s="24"/>
      <c r="H739" s="24"/>
      <c r="I739" s="24"/>
      <c r="J739" s="24"/>
      <c r="K739" s="24" t="s">
        <v>1071</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19"/>
      <c r="AV739" s="319"/>
      <c r="AW739" s="319"/>
      <c r="AX739" s="319"/>
      <c r="AY739" s="319"/>
      <c r="AZ739" s="319"/>
      <c r="BA739" s="319"/>
      <c r="BB739" s="319"/>
      <c r="BC739" s="319"/>
      <c r="BD739" s="319"/>
      <c r="BE739" s="319"/>
      <c r="BF739" s="319"/>
      <c r="BG739" s="319"/>
      <c r="BH739" s="319"/>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1073</v>
      </c>
      <c r="CJ739" s="58">
        <v>1</v>
      </c>
    </row>
    <row r="740" spans="2:88" s="10" customFormat="1" ht="15.95" customHeight="1">
      <c r="B740" s="320"/>
      <c r="C740" s="24"/>
      <c r="D740" s="24"/>
      <c r="E740" s="24"/>
      <c r="F740" s="24"/>
      <c r="G740" s="24"/>
      <c r="H740" s="24"/>
      <c r="I740" s="24"/>
      <c r="J740" s="24"/>
      <c r="K740" s="24" t="s">
        <v>1072</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67" t="s">
        <v>37</v>
      </c>
      <c r="AY740" s="267"/>
      <c r="AZ740" s="55"/>
      <c r="BA740" s="55"/>
      <c r="BB740" s="55" t="s">
        <v>139</v>
      </c>
      <c r="BC740" s="55"/>
      <c r="BD740" s="55"/>
      <c r="BE740" s="55"/>
      <c r="BF740" s="55"/>
      <c r="BG740" s="267" t="s">
        <v>37</v>
      </c>
      <c r="BH740" s="267"/>
      <c r="BI740" s="55"/>
      <c r="BJ740" s="55"/>
      <c r="BK740" s="55" t="s">
        <v>177</v>
      </c>
      <c r="BL740" s="25"/>
      <c r="BM740" s="25"/>
      <c r="BN740" s="25"/>
      <c r="BO740" s="25"/>
      <c r="BP740" s="25"/>
      <c r="BQ740" s="25"/>
      <c r="BR740" s="25"/>
      <c r="BS740" s="25"/>
      <c r="BT740" s="25"/>
      <c r="BU740" s="25"/>
      <c r="BV740" s="25"/>
      <c r="BW740" s="25"/>
      <c r="BX740" s="25"/>
      <c r="BY740" s="25"/>
      <c r="BZ740" s="25"/>
      <c r="CA740" s="25"/>
      <c r="CB740" s="25"/>
      <c r="CC740" s="10" t="s">
        <v>1165</v>
      </c>
      <c r="CJ740" s="58">
        <v>1</v>
      </c>
    </row>
    <row r="741" spans="2:88" s="2" customFormat="1" ht="4.5" customHeight="1">
      <c r="B741" s="320"/>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20"/>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20"/>
      <c r="C743" s="24"/>
      <c r="D743" s="24" t="s">
        <v>178</v>
      </c>
      <c r="E743" s="24"/>
      <c r="F743" s="24"/>
      <c r="G743" s="24"/>
      <c r="H743" s="24"/>
      <c r="I743" s="24"/>
      <c r="J743" s="24"/>
      <c r="K743" s="24"/>
      <c r="L743" s="24"/>
      <c r="M743" s="24"/>
      <c r="N743" s="24"/>
      <c r="O743" s="24"/>
      <c r="P743" s="24"/>
      <c r="Q743" s="24"/>
      <c r="R743" s="24"/>
      <c r="S743" s="24"/>
      <c r="T743" s="24"/>
      <c r="U743" s="24"/>
      <c r="V743" s="24"/>
      <c r="W743" s="24" t="s">
        <v>1078</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179</v>
      </c>
      <c r="BF743" s="24"/>
      <c r="BG743" s="24"/>
      <c r="BH743" s="24"/>
      <c r="BI743" s="24"/>
      <c r="BJ743" s="24"/>
      <c r="BK743" s="24"/>
      <c r="BL743" s="24"/>
      <c r="BM743" s="24"/>
      <c r="BN743" s="24"/>
      <c r="BO743" s="24"/>
      <c r="BP743" s="24"/>
      <c r="BQ743" s="24"/>
      <c r="BR743" s="24"/>
      <c r="BS743" s="24"/>
      <c r="BT743" s="24"/>
      <c r="BU743" s="24"/>
      <c r="BV743" s="24"/>
      <c r="BW743" s="24" t="s">
        <v>60</v>
      </c>
      <c r="BX743" s="24"/>
      <c r="BY743" s="24"/>
      <c r="BZ743" s="24"/>
      <c r="CA743" s="24"/>
      <c r="CB743" s="24"/>
      <c r="CJ743" s="58">
        <v>1</v>
      </c>
    </row>
    <row r="744" spans="2:88" s="10" customFormat="1" ht="15.95" customHeight="1">
      <c r="B744" s="320"/>
      <c r="C744" s="24"/>
      <c r="D744" s="24"/>
      <c r="E744" s="24"/>
      <c r="F744" s="24"/>
      <c r="G744" s="24"/>
      <c r="H744" s="24"/>
      <c r="I744" s="24"/>
      <c r="J744" s="24"/>
      <c r="K744" s="24"/>
      <c r="L744" s="24"/>
      <c r="M744" s="24"/>
      <c r="N744" s="24" t="s">
        <v>180</v>
      </c>
      <c r="O744" s="24"/>
      <c r="P744" s="24"/>
      <c r="Q744" s="24"/>
      <c r="R744" s="24"/>
      <c r="S744" s="24"/>
      <c r="T744" s="24"/>
      <c r="U744" s="24"/>
      <c r="V744" s="24"/>
      <c r="W744" s="24"/>
      <c r="X744" s="24"/>
      <c r="Y744" s="233" t="s">
        <v>1220</v>
      </c>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60" t="s">
        <v>89</v>
      </c>
      <c r="BF744" s="260"/>
      <c r="BG744" s="307"/>
      <c r="BH744" s="307"/>
      <c r="BI744" s="307"/>
      <c r="BJ744" s="307"/>
      <c r="BK744" s="307"/>
      <c r="BL744" s="307"/>
      <c r="BM744" s="307"/>
      <c r="BN744" s="307"/>
      <c r="BO744" s="307"/>
      <c r="BP744" s="307"/>
      <c r="BQ744" s="307"/>
      <c r="BR744" s="307"/>
      <c r="BS744" s="307"/>
      <c r="BT744" s="307"/>
      <c r="BU744" s="307"/>
      <c r="BV744" s="66"/>
      <c r="BW744" s="62" t="s">
        <v>60</v>
      </c>
      <c r="BX744" s="62"/>
      <c r="BY744" s="62"/>
      <c r="BZ744" s="62"/>
      <c r="CA744" s="62"/>
      <c r="CB744" s="24"/>
      <c r="CC744" s="10" t="s">
        <v>1076</v>
      </c>
      <c r="CJ744" s="58">
        <v>1</v>
      </c>
    </row>
    <row r="745" spans="2:88" s="10" customFormat="1" ht="17.100000000000001" customHeight="1">
      <c r="B745" s="320"/>
      <c r="C745" s="24"/>
      <c r="D745" s="24"/>
      <c r="E745" s="24"/>
      <c r="F745" s="24"/>
      <c r="G745" s="24"/>
      <c r="H745" s="24"/>
      <c r="I745" s="24"/>
      <c r="J745" s="24"/>
      <c r="K745" s="24"/>
      <c r="L745" s="24"/>
      <c r="M745" s="24"/>
      <c r="N745" s="24" t="s">
        <v>181</v>
      </c>
      <c r="O745" s="24"/>
      <c r="P745" s="24"/>
      <c r="Q745" s="24"/>
      <c r="R745" s="24"/>
      <c r="S745" s="24"/>
      <c r="T745" s="24"/>
      <c r="U745" s="24"/>
      <c r="V745" s="24"/>
      <c r="W745" s="24"/>
      <c r="X745" s="24"/>
      <c r="Y745" s="233" t="s">
        <v>1220</v>
      </c>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60" t="s">
        <v>89</v>
      </c>
      <c r="BF745" s="260"/>
      <c r="BG745" s="307"/>
      <c r="BH745" s="307"/>
      <c r="BI745" s="307"/>
      <c r="BJ745" s="307"/>
      <c r="BK745" s="307"/>
      <c r="BL745" s="307"/>
      <c r="BM745" s="307"/>
      <c r="BN745" s="307"/>
      <c r="BO745" s="307"/>
      <c r="BP745" s="307"/>
      <c r="BQ745" s="307"/>
      <c r="BR745" s="307"/>
      <c r="BS745" s="307"/>
      <c r="BT745" s="307"/>
      <c r="BU745" s="307"/>
      <c r="BV745" s="66"/>
      <c r="BW745" s="62" t="s">
        <v>60</v>
      </c>
      <c r="BX745" s="62"/>
      <c r="BY745" s="62"/>
      <c r="BZ745" s="62"/>
      <c r="CA745" s="62"/>
      <c r="CB745" s="24"/>
      <c r="CJ745" s="58">
        <v>1</v>
      </c>
    </row>
    <row r="746" spans="2:88" s="10" customFormat="1" ht="17.100000000000001" customHeight="1">
      <c r="B746" s="320"/>
      <c r="C746" s="24"/>
      <c r="D746" s="24"/>
      <c r="E746" s="24"/>
      <c r="F746" s="24"/>
      <c r="G746" s="24"/>
      <c r="H746" s="24"/>
      <c r="I746" s="24"/>
      <c r="J746" s="24"/>
      <c r="K746" s="24"/>
      <c r="L746" s="24"/>
      <c r="M746" s="24"/>
      <c r="N746" s="24" t="s">
        <v>182</v>
      </c>
      <c r="O746" s="24"/>
      <c r="P746" s="24"/>
      <c r="Q746" s="24"/>
      <c r="R746" s="24"/>
      <c r="S746" s="24"/>
      <c r="T746" s="24"/>
      <c r="U746" s="24"/>
      <c r="V746" s="24"/>
      <c r="W746" s="24"/>
      <c r="X746" s="24"/>
      <c r="Y746" s="233" t="s">
        <v>1220</v>
      </c>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60" t="s">
        <v>89</v>
      </c>
      <c r="BF746" s="260"/>
      <c r="BG746" s="307"/>
      <c r="BH746" s="307"/>
      <c r="BI746" s="307"/>
      <c r="BJ746" s="307"/>
      <c r="BK746" s="307"/>
      <c r="BL746" s="307"/>
      <c r="BM746" s="307"/>
      <c r="BN746" s="307"/>
      <c r="BO746" s="307"/>
      <c r="BP746" s="307"/>
      <c r="BQ746" s="307"/>
      <c r="BR746" s="307"/>
      <c r="BS746" s="307"/>
      <c r="BT746" s="307"/>
      <c r="BU746" s="307"/>
      <c r="BV746" s="66"/>
      <c r="BW746" s="62" t="s">
        <v>60</v>
      </c>
      <c r="BX746" s="62"/>
      <c r="BY746" s="62"/>
      <c r="BZ746" s="62"/>
      <c r="CA746" s="62"/>
      <c r="CB746" s="24"/>
      <c r="CD746" s="1"/>
      <c r="CJ746" s="58">
        <v>1</v>
      </c>
    </row>
    <row r="747" spans="2:88" s="10" customFormat="1" ht="17.100000000000001" customHeight="1">
      <c r="B747" s="320"/>
      <c r="C747" s="24"/>
      <c r="D747" s="24"/>
      <c r="E747" s="24"/>
      <c r="F747" s="24"/>
      <c r="G747" s="24"/>
      <c r="H747" s="24"/>
      <c r="I747" s="24"/>
      <c r="J747" s="24"/>
      <c r="K747" s="24"/>
      <c r="L747" s="24"/>
      <c r="M747" s="24"/>
      <c r="N747" s="24" t="s">
        <v>183</v>
      </c>
      <c r="O747" s="24"/>
      <c r="P747" s="24"/>
      <c r="Q747" s="24"/>
      <c r="R747" s="24"/>
      <c r="S747" s="24"/>
      <c r="T747" s="24"/>
      <c r="U747" s="24"/>
      <c r="V747" s="24"/>
      <c r="W747" s="24"/>
      <c r="X747" s="24"/>
      <c r="Y747" s="233" t="s">
        <v>1220</v>
      </c>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60" t="s">
        <v>89</v>
      </c>
      <c r="BF747" s="260"/>
      <c r="BG747" s="307"/>
      <c r="BH747" s="307"/>
      <c r="BI747" s="307"/>
      <c r="BJ747" s="307"/>
      <c r="BK747" s="307"/>
      <c r="BL747" s="307"/>
      <c r="BM747" s="307"/>
      <c r="BN747" s="307"/>
      <c r="BO747" s="307"/>
      <c r="BP747" s="307"/>
      <c r="BQ747" s="307"/>
      <c r="BR747" s="307"/>
      <c r="BS747" s="307"/>
      <c r="BT747" s="307"/>
      <c r="BU747" s="307"/>
      <c r="BV747" s="66"/>
      <c r="BW747" s="62" t="s">
        <v>60</v>
      </c>
      <c r="BX747" s="62"/>
      <c r="BY747" s="62"/>
      <c r="BZ747" s="62"/>
      <c r="CA747" s="62"/>
      <c r="CB747" s="24"/>
      <c r="CD747" s="1"/>
      <c r="CJ747" s="58">
        <v>1</v>
      </c>
    </row>
    <row r="748" spans="2:88" s="10" customFormat="1" ht="17.100000000000001" customHeight="1">
      <c r="B748" s="320"/>
      <c r="C748" s="24"/>
      <c r="D748" s="24"/>
      <c r="E748" s="24"/>
      <c r="F748" s="24"/>
      <c r="G748" s="24"/>
      <c r="H748" s="24"/>
      <c r="I748" s="24"/>
      <c r="J748" s="24"/>
      <c r="K748" s="24"/>
      <c r="L748" s="24"/>
      <c r="M748" s="24"/>
      <c r="N748" s="24" t="s">
        <v>184</v>
      </c>
      <c r="O748" s="24"/>
      <c r="P748" s="24"/>
      <c r="Q748" s="24"/>
      <c r="R748" s="24"/>
      <c r="S748" s="24"/>
      <c r="T748" s="24"/>
      <c r="U748" s="24"/>
      <c r="V748" s="24"/>
      <c r="W748" s="24"/>
      <c r="X748" s="24"/>
      <c r="Y748" s="233" t="s">
        <v>1220</v>
      </c>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60" t="s">
        <v>89</v>
      </c>
      <c r="BF748" s="260"/>
      <c r="BG748" s="307"/>
      <c r="BH748" s="307"/>
      <c r="BI748" s="307"/>
      <c r="BJ748" s="307"/>
      <c r="BK748" s="307"/>
      <c r="BL748" s="307"/>
      <c r="BM748" s="307"/>
      <c r="BN748" s="307"/>
      <c r="BO748" s="307"/>
      <c r="BP748" s="307"/>
      <c r="BQ748" s="307"/>
      <c r="BR748" s="307"/>
      <c r="BS748" s="307"/>
      <c r="BT748" s="307"/>
      <c r="BU748" s="307"/>
      <c r="BV748" s="66"/>
      <c r="BW748" s="62" t="s">
        <v>60</v>
      </c>
      <c r="BX748" s="62"/>
      <c r="BY748" s="62"/>
      <c r="BZ748" s="62"/>
      <c r="CA748" s="62"/>
      <c r="CB748" s="24"/>
      <c r="CC748" s="202" t="s">
        <v>1077</v>
      </c>
      <c r="CD748" s="7"/>
      <c r="CJ748" s="58">
        <v>1</v>
      </c>
    </row>
    <row r="749" spans="2:88" s="10" customFormat="1" ht="17.100000000000001" customHeight="1">
      <c r="B749" s="320"/>
      <c r="C749" s="24"/>
      <c r="D749" s="24"/>
      <c r="E749" s="24"/>
      <c r="F749" s="24"/>
      <c r="G749" s="24"/>
      <c r="H749" s="24"/>
      <c r="I749" s="24"/>
      <c r="J749" s="24"/>
      <c r="K749" s="24"/>
      <c r="L749" s="24"/>
      <c r="M749" s="24"/>
      <c r="N749" s="24" t="s">
        <v>185</v>
      </c>
      <c r="O749" s="24"/>
      <c r="P749" s="24"/>
      <c r="Q749" s="24"/>
      <c r="R749" s="24"/>
      <c r="S749" s="24"/>
      <c r="T749" s="24"/>
      <c r="U749" s="24"/>
      <c r="V749" s="24"/>
      <c r="W749" s="24"/>
      <c r="X749" s="24"/>
      <c r="Y749" s="233" t="s">
        <v>1220</v>
      </c>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60" t="s">
        <v>89</v>
      </c>
      <c r="BF749" s="260"/>
      <c r="BG749" s="307"/>
      <c r="BH749" s="307"/>
      <c r="BI749" s="307"/>
      <c r="BJ749" s="307"/>
      <c r="BK749" s="307"/>
      <c r="BL749" s="307"/>
      <c r="BM749" s="307"/>
      <c r="BN749" s="307"/>
      <c r="BO749" s="307"/>
      <c r="BP749" s="307"/>
      <c r="BQ749" s="307"/>
      <c r="BR749" s="307"/>
      <c r="BS749" s="307"/>
      <c r="BT749" s="307"/>
      <c r="BU749" s="307"/>
      <c r="BV749" s="66"/>
      <c r="BW749" s="62" t="s">
        <v>60</v>
      </c>
      <c r="BX749" s="62"/>
      <c r="BY749" s="62"/>
      <c r="BZ749" s="62"/>
      <c r="CA749" s="62"/>
      <c r="CB749" s="24"/>
      <c r="CC749" s="317">
        <f>SUM(BG744:BU749)</f>
        <v>0</v>
      </c>
      <c r="CD749" s="318"/>
      <c r="CJ749" s="58">
        <v>1</v>
      </c>
    </row>
    <row r="750" spans="2:88" s="2" customFormat="1" ht="4.5" customHeight="1">
      <c r="B750" s="320"/>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20"/>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20"/>
      <c r="C752" s="24"/>
      <c r="D752" s="24" t="s">
        <v>186</v>
      </c>
      <c r="E752" s="24"/>
      <c r="F752" s="24"/>
      <c r="G752" s="24"/>
      <c r="H752" s="24"/>
      <c r="I752" s="24"/>
      <c r="J752" s="24"/>
      <c r="K752" s="24"/>
      <c r="L752" s="24"/>
      <c r="M752" s="24"/>
      <c r="N752" s="24"/>
      <c r="O752" s="24"/>
      <c r="P752" s="24"/>
      <c r="Q752" s="24"/>
      <c r="R752" s="24"/>
      <c r="S752" s="24"/>
      <c r="T752" s="24"/>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J752" s="58">
        <v>1</v>
      </c>
    </row>
    <row r="753" spans="2:88" s="2" customFormat="1" ht="4.5" customHeight="1">
      <c r="B753" s="320"/>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20"/>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20"/>
      <c r="C755" s="24"/>
      <c r="D755" s="24" t="s">
        <v>187</v>
      </c>
      <c r="E755" s="24"/>
      <c r="F755" s="24"/>
      <c r="G755" s="24"/>
      <c r="H755" s="24"/>
      <c r="I755" s="24"/>
      <c r="J755" s="24"/>
      <c r="K755" s="24"/>
      <c r="L755" s="24"/>
      <c r="M755" s="24"/>
      <c r="N755" s="24"/>
      <c r="O755" s="24"/>
      <c r="P755" s="24"/>
      <c r="Q755" s="24"/>
      <c r="R755" s="24"/>
      <c r="S755" s="24"/>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J755" s="58">
        <v>1</v>
      </c>
    </row>
    <row r="756" spans="2:88" s="2" customFormat="1" ht="14.1" customHeight="1">
      <c r="B756" s="320"/>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20"/>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20"/>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c r="BA758" s="203"/>
      <c r="BB758" s="203"/>
      <c r="BC758" s="203"/>
      <c r="BD758" s="203"/>
      <c r="BE758" s="203"/>
      <c r="BF758" s="203"/>
      <c r="BG758" s="203"/>
      <c r="BH758" s="203"/>
      <c r="BI758" s="203"/>
      <c r="BJ758" s="203"/>
      <c r="BK758" s="203"/>
      <c r="BL758" s="203"/>
      <c r="BM758" s="203"/>
      <c r="BN758" s="203"/>
      <c r="BO758" s="203"/>
      <c r="BP758" s="203"/>
      <c r="BQ758" s="203"/>
      <c r="BR758" s="203"/>
      <c r="BS758" s="203"/>
      <c r="BT758" s="203"/>
      <c r="BU758" s="203"/>
      <c r="BV758" s="203"/>
      <c r="BW758" s="203"/>
      <c r="BX758" s="203"/>
      <c r="BY758" s="203"/>
      <c r="BZ758" s="203"/>
      <c r="CA758" s="203"/>
      <c r="CB758" s="203"/>
      <c r="CC758" s="1"/>
      <c r="CD758" s="1"/>
      <c r="CJ758" s="58">
        <v>1</v>
      </c>
    </row>
    <row r="759" spans="2:88" s="2" customFormat="1" ht="4.5" customHeight="1">
      <c r="B759" s="320"/>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20"/>
      <c r="C760" s="24"/>
      <c r="D760" s="24" t="s">
        <v>171</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67"/>
      <c r="AL760" s="267"/>
      <c r="AM760" s="267"/>
      <c r="AN760" s="267"/>
      <c r="AO760" s="267"/>
      <c r="AP760" s="267"/>
      <c r="AQ760" s="267"/>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858</v>
      </c>
      <c r="CD760" s="1"/>
      <c r="CE760" s="1"/>
      <c r="CJ760" s="58">
        <v>1</v>
      </c>
    </row>
    <row r="761" spans="2:88" s="2" customFormat="1" ht="4.5" customHeight="1">
      <c r="B761" s="320"/>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20"/>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20"/>
      <c r="C763" s="24"/>
      <c r="D763" s="24" t="s">
        <v>172</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67"/>
      <c r="AL763" s="267"/>
      <c r="AM763" s="267"/>
      <c r="AN763" s="267"/>
      <c r="AO763" s="267"/>
      <c r="AP763" s="267"/>
      <c r="AQ763" s="267"/>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1075</v>
      </c>
      <c r="CD763" s="1"/>
      <c r="CE763" s="1"/>
      <c r="CJ763" s="58">
        <v>1</v>
      </c>
    </row>
    <row r="764" spans="2:88" s="2" customFormat="1" ht="4.5" customHeight="1">
      <c r="B764" s="320"/>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20"/>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20"/>
      <c r="C766" s="24"/>
      <c r="D766" s="24" t="s">
        <v>173</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19"/>
      <c r="AV766" s="319"/>
      <c r="AW766" s="319"/>
      <c r="AX766" s="319"/>
      <c r="AY766" s="319"/>
      <c r="AZ766" s="319"/>
      <c r="BA766" s="319"/>
      <c r="BB766" s="319"/>
      <c r="BC766" s="319"/>
      <c r="BD766" s="319"/>
      <c r="BE766" s="319"/>
      <c r="BF766" s="319"/>
      <c r="BG766" s="319"/>
      <c r="BH766" s="319"/>
      <c r="BI766" s="25"/>
      <c r="BJ766" s="25"/>
      <c r="BK766" s="25"/>
      <c r="BL766" s="25"/>
      <c r="BM766" s="25"/>
      <c r="BN766" s="25"/>
      <c r="BO766" s="25"/>
      <c r="BP766" s="25"/>
      <c r="BQ766" s="25"/>
      <c r="BR766" s="25"/>
      <c r="BS766" s="25"/>
      <c r="BT766" s="25"/>
      <c r="BU766" s="25"/>
      <c r="BV766" s="25"/>
      <c r="BW766" s="25"/>
      <c r="BX766" s="25"/>
      <c r="BY766" s="25"/>
      <c r="BZ766" s="25"/>
      <c r="CA766" s="25"/>
      <c r="CB766" s="25"/>
      <c r="CC766" s="1" t="s">
        <v>1074</v>
      </c>
      <c r="CD766" s="1"/>
      <c r="CE766" s="1"/>
      <c r="CJ766" s="58">
        <v>1</v>
      </c>
    </row>
    <row r="767" spans="2:88" s="2" customFormat="1" ht="4.5" customHeight="1">
      <c r="B767" s="320"/>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20"/>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20"/>
      <c r="C769" s="24"/>
      <c r="D769" s="24" t="s">
        <v>174</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19"/>
      <c r="AV769" s="319"/>
      <c r="AW769" s="319"/>
      <c r="AX769" s="319"/>
      <c r="AY769" s="319"/>
      <c r="AZ769" s="319"/>
      <c r="BA769" s="319"/>
      <c r="BB769" s="319"/>
      <c r="BC769" s="319"/>
      <c r="BD769" s="319"/>
      <c r="BE769" s="319"/>
      <c r="BF769" s="319"/>
      <c r="BG769" s="319"/>
      <c r="BH769" s="319"/>
      <c r="BI769" s="25"/>
      <c r="BJ769" s="25"/>
      <c r="BK769" s="25"/>
      <c r="BL769" s="25"/>
      <c r="BM769" s="25"/>
      <c r="BN769" s="25"/>
      <c r="BO769" s="25"/>
      <c r="BP769" s="25"/>
      <c r="BQ769" s="25"/>
      <c r="BR769" s="25"/>
      <c r="BS769" s="25"/>
      <c r="BT769" s="25"/>
      <c r="BU769" s="25"/>
      <c r="BV769" s="25"/>
      <c r="BW769" s="25"/>
      <c r="BX769" s="25"/>
      <c r="BY769" s="25"/>
      <c r="BZ769" s="25"/>
      <c r="CA769" s="25"/>
      <c r="CB769" s="25"/>
      <c r="CC769" s="1" t="s">
        <v>1074</v>
      </c>
      <c r="CD769" s="1"/>
      <c r="CE769" s="1"/>
      <c r="CJ769" s="58">
        <v>1</v>
      </c>
    </row>
    <row r="770" spans="2:88" s="2" customFormat="1" ht="4.5" customHeight="1">
      <c r="B770" s="320"/>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20"/>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20"/>
      <c r="C772" s="24"/>
      <c r="D772" s="24" t="s">
        <v>175</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19"/>
      <c r="AV772" s="319"/>
      <c r="AW772" s="319"/>
      <c r="AX772" s="319"/>
      <c r="AY772" s="319"/>
      <c r="AZ772" s="319"/>
      <c r="BA772" s="319"/>
      <c r="BB772" s="319"/>
      <c r="BC772" s="319"/>
      <c r="BD772" s="319"/>
      <c r="BE772" s="319"/>
      <c r="BF772" s="319"/>
      <c r="BG772" s="319"/>
      <c r="BH772" s="319"/>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20"/>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20"/>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20"/>
      <c r="C775" s="24"/>
      <c r="D775" s="24" t="s">
        <v>176</v>
      </c>
      <c r="E775" s="24"/>
      <c r="F775" s="24"/>
      <c r="G775" s="24"/>
      <c r="H775" s="24"/>
      <c r="I775" s="24"/>
      <c r="J775" s="24"/>
      <c r="K775" s="24" t="s">
        <v>1071</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19"/>
      <c r="AV775" s="319"/>
      <c r="AW775" s="319"/>
      <c r="AX775" s="319"/>
      <c r="AY775" s="319"/>
      <c r="AZ775" s="319"/>
      <c r="BA775" s="319"/>
      <c r="BB775" s="319"/>
      <c r="BC775" s="319"/>
      <c r="BD775" s="319"/>
      <c r="BE775" s="319"/>
      <c r="BF775" s="319"/>
      <c r="BG775" s="319"/>
      <c r="BH775" s="319"/>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1073</v>
      </c>
      <c r="CJ775" s="58">
        <v>1</v>
      </c>
    </row>
    <row r="776" spans="2:88" s="10" customFormat="1" ht="15.95" customHeight="1">
      <c r="B776" s="320"/>
      <c r="C776" s="24"/>
      <c r="D776" s="24"/>
      <c r="E776" s="24"/>
      <c r="F776" s="24"/>
      <c r="G776" s="24"/>
      <c r="H776" s="24"/>
      <c r="I776" s="24"/>
      <c r="J776" s="24"/>
      <c r="K776" s="24" t="s">
        <v>1072</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67" t="s">
        <v>37</v>
      </c>
      <c r="AY776" s="267"/>
      <c r="AZ776" s="55"/>
      <c r="BA776" s="55"/>
      <c r="BB776" s="55" t="s">
        <v>139</v>
      </c>
      <c r="BC776" s="55"/>
      <c r="BD776" s="55"/>
      <c r="BE776" s="55"/>
      <c r="BF776" s="55"/>
      <c r="BG776" s="267" t="s">
        <v>37</v>
      </c>
      <c r="BH776" s="267"/>
      <c r="BI776" s="55"/>
      <c r="BJ776" s="55"/>
      <c r="BK776" s="55" t="s">
        <v>177</v>
      </c>
      <c r="BL776" s="25"/>
      <c r="BM776" s="25"/>
      <c r="BN776" s="25"/>
      <c r="BO776" s="25"/>
      <c r="BP776" s="25"/>
      <c r="BQ776" s="25"/>
      <c r="BR776" s="25"/>
      <c r="BS776" s="25"/>
      <c r="BT776" s="25"/>
      <c r="BU776" s="25"/>
      <c r="BV776" s="25"/>
      <c r="BW776" s="25"/>
      <c r="BX776" s="25"/>
      <c r="BY776" s="25"/>
      <c r="BZ776" s="25"/>
      <c r="CA776" s="25"/>
      <c r="CB776" s="25"/>
      <c r="CC776" s="10" t="s">
        <v>1165</v>
      </c>
      <c r="CJ776" s="58">
        <v>1</v>
      </c>
    </row>
    <row r="777" spans="2:88" s="2" customFormat="1" ht="4.5" customHeight="1">
      <c r="B777" s="320"/>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20"/>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20"/>
      <c r="C779" s="24"/>
      <c r="D779" s="24" t="s">
        <v>178</v>
      </c>
      <c r="E779" s="24"/>
      <c r="F779" s="24"/>
      <c r="G779" s="24"/>
      <c r="H779" s="24"/>
      <c r="I779" s="24"/>
      <c r="J779" s="24"/>
      <c r="K779" s="24"/>
      <c r="L779" s="24"/>
      <c r="M779" s="24"/>
      <c r="N779" s="24"/>
      <c r="O779" s="24"/>
      <c r="P779" s="24"/>
      <c r="Q779" s="24"/>
      <c r="R779" s="24"/>
      <c r="S779" s="24"/>
      <c r="T779" s="24"/>
      <c r="U779" s="24"/>
      <c r="V779" s="24"/>
      <c r="W779" s="24" t="s">
        <v>1078</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179</v>
      </c>
      <c r="BF779" s="24"/>
      <c r="BG779" s="24"/>
      <c r="BH779" s="24"/>
      <c r="BI779" s="24"/>
      <c r="BJ779" s="24"/>
      <c r="BK779" s="24"/>
      <c r="BL779" s="24"/>
      <c r="BM779" s="24"/>
      <c r="BN779" s="24"/>
      <c r="BO779" s="24"/>
      <c r="BP779" s="24"/>
      <c r="BQ779" s="24"/>
      <c r="BR779" s="24"/>
      <c r="BS779" s="24"/>
      <c r="BT779" s="24"/>
      <c r="BU779" s="24"/>
      <c r="BV779" s="24"/>
      <c r="BW779" s="24" t="s">
        <v>60</v>
      </c>
      <c r="BX779" s="24"/>
      <c r="BY779" s="24"/>
      <c r="BZ779" s="24"/>
      <c r="CA779" s="24"/>
      <c r="CB779" s="24"/>
      <c r="CJ779" s="58">
        <v>1</v>
      </c>
    </row>
    <row r="780" spans="2:88" s="10" customFormat="1" ht="15.95" customHeight="1">
      <c r="B780" s="320"/>
      <c r="C780" s="24"/>
      <c r="D780" s="24"/>
      <c r="E780" s="24"/>
      <c r="F780" s="24"/>
      <c r="G780" s="24"/>
      <c r="H780" s="24"/>
      <c r="I780" s="24"/>
      <c r="J780" s="24"/>
      <c r="K780" s="24"/>
      <c r="L780" s="24"/>
      <c r="M780" s="24"/>
      <c r="N780" s="24" t="s">
        <v>180</v>
      </c>
      <c r="O780" s="24"/>
      <c r="P780" s="24"/>
      <c r="Q780" s="24"/>
      <c r="R780" s="24"/>
      <c r="S780" s="24"/>
      <c r="T780" s="24"/>
      <c r="U780" s="24"/>
      <c r="V780" s="24"/>
      <c r="W780" s="24"/>
      <c r="X780" s="24"/>
      <c r="Y780" s="233" t="s">
        <v>1220</v>
      </c>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60" t="s">
        <v>89</v>
      </c>
      <c r="BF780" s="260"/>
      <c r="BG780" s="307"/>
      <c r="BH780" s="307"/>
      <c r="BI780" s="307"/>
      <c r="BJ780" s="307"/>
      <c r="BK780" s="307"/>
      <c r="BL780" s="307"/>
      <c r="BM780" s="307"/>
      <c r="BN780" s="307"/>
      <c r="BO780" s="307"/>
      <c r="BP780" s="307"/>
      <c r="BQ780" s="307"/>
      <c r="BR780" s="307"/>
      <c r="BS780" s="307"/>
      <c r="BT780" s="307"/>
      <c r="BU780" s="307"/>
      <c r="BV780" s="66"/>
      <c r="BW780" s="62" t="s">
        <v>60</v>
      </c>
      <c r="BX780" s="62"/>
      <c r="BY780" s="62"/>
      <c r="BZ780" s="62"/>
      <c r="CA780" s="62"/>
      <c r="CB780" s="24"/>
      <c r="CC780" s="10" t="s">
        <v>1076</v>
      </c>
      <c r="CJ780" s="58">
        <v>1</v>
      </c>
    </row>
    <row r="781" spans="2:88" s="10" customFormat="1" ht="17.100000000000001" customHeight="1">
      <c r="B781" s="320"/>
      <c r="C781" s="24"/>
      <c r="D781" s="24"/>
      <c r="E781" s="24"/>
      <c r="F781" s="24"/>
      <c r="G781" s="24"/>
      <c r="H781" s="24"/>
      <c r="I781" s="24"/>
      <c r="J781" s="24"/>
      <c r="K781" s="24"/>
      <c r="L781" s="24"/>
      <c r="M781" s="24"/>
      <c r="N781" s="24" t="s">
        <v>181</v>
      </c>
      <c r="O781" s="24"/>
      <c r="P781" s="24"/>
      <c r="Q781" s="24"/>
      <c r="R781" s="24"/>
      <c r="S781" s="24"/>
      <c r="T781" s="24"/>
      <c r="U781" s="24"/>
      <c r="V781" s="24"/>
      <c r="W781" s="24"/>
      <c r="X781" s="24"/>
      <c r="Y781" s="233" t="s">
        <v>1220</v>
      </c>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60" t="s">
        <v>89</v>
      </c>
      <c r="BF781" s="260"/>
      <c r="BG781" s="307"/>
      <c r="BH781" s="307"/>
      <c r="BI781" s="307"/>
      <c r="BJ781" s="307"/>
      <c r="BK781" s="307"/>
      <c r="BL781" s="307"/>
      <c r="BM781" s="307"/>
      <c r="BN781" s="307"/>
      <c r="BO781" s="307"/>
      <c r="BP781" s="307"/>
      <c r="BQ781" s="307"/>
      <c r="BR781" s="307"/>
      <c r="BS781" s="307"/>
      <c r="BT781" s="307"/>
      <c r="BU781" s="307"/>
      <c r="BV781" s="66"/>
      <c r="BW781" s="62" t="s">
        <v>60</v>
      </c>
      <c r="BX781" s="62"/>
      <c r="BY781" s="62"/>
      <c r="BZ781" s="62"/>
      <c r="CA781" s="62"/>
      <c r="CB781" s="24"/>
      <c r="CJ781" s="58">
        <v>1</v>
      </c>
    </row>
    <row r="782" spans="2:88" s="10" customFormat="1" ht="17.100000000000001" customHeight="1">
      <c r="B782" s="320"/>
      <c r="C782" s="24"/>
      <c r="D782" s="24"/>
      <c r="E782" s="24"/>
      <c r="F782" s="24"/>
      <c r="G782" s="24"/>
      <c r="H782" s="24"/>
      <c r="I782" s="24"/>
      <c r="J782" s="24"/>
      <c r="K782" s="24"/>
      <c r="L782" s="24"/>
      <c r="M782" s="24"/>
      <c r="N782" s="24" t="s">
        <v>182</v>
      </c>
      <c r="O782" s="24"/>
      <c r="P782" s="24"/>
      <c r="Q782" s="24"/>
      <c r="R782" s="24"/>
      <c r="S782" s="24"/>
      <c r="T782" s="24"/>
      <c r="U782" s="24"/>
      <c r="V782" s="24"/>
      <c r="W782" s="24"/>
      <c r="X782" s="24"/>
      <c r="Y782" s="233" t="s">
        <v>1220</v>
      </c>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60" t="s">
        <v>89</v>
      </c>
      <c r="BF782" s="260"/>
      <c r="BG782" s="307"/>
      <c r="BH782" s="307"/>
      <c r="BI782" s="307"/>
      <c r="BJ782" s="307"/>
      <c r="BK782" s="307"/>
      <c r="BL782" s="307"/>
      <c r="BM782" s="307"/>
      <c r="BN782" s="307"/>
      <c r="BO782" s="307"/>
      <c r="BP782" s="307"/>
      <c r="BQ782" s="307"/>
      <c r="BR782" s="307"/>
      <c r="BS782" s="307"/>
      <c r="BT782" s="307"/>
      <c r="BU782" s="307"/>
      <c r="BV782" s="66"/>
      <c r="BW782" s="62" t="s">
        <v>60</v>
      </c>
      <c r="BX782" s="62"/>
      <c r="BY782" s="62"/>
      <c r="BZ782" s="62"/>
      <c r="CA782" s="62"/>
      <c r="CB782" s="24"/>
      <c r="CD782" s="1"/>
      <c r="CJ782" s="58">
        <v>1</v>
      </c>
    </row>
    <row r="783" spans="2:88" s="10" customFormat="1" ht="17.100000000000001" customHeight="1">
      <c r="B783" s="320"/>
      <c r="C783" s="24"/>
      <c r="D783" s="24"/>
      <c r="E783" s="24"/>
      <c r="F783" s="24"/>
      <c r="G783" s="24"/>
      <c r="H783" s="24"/>
      <c r="I783" s="24"/>
      <c r="J783" s="24"/>
      <c r="K783" s="24"/>
      <c r="L783" s="24"/>
      <c r="M783" s="24"/>
      <c r="N783" s="24" t="s">
        <v>183</v>
      </c>
      <c r="O783" s="24"/>
      <c r="P783" s="24"/>
      <c r="Q783" s="24"/>
      <c r="R783" s="24"/>
      <c r="S783" s="24"/>
      <c r="T783" s="24"/>
      <c r="U783" s="24"/>
      <c r="V783" s="24"/>
      <c r="W783" s="24"/>
      <c r="X783" s="24"/>
      <c r="Y783" s="233" t="s">
        <v>1220</v>
      </c>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60" t="s">
        <v>89</v>
      </c>
      <c r="BF783" s="260"/>
      <c r="BG783" s="307"/>
      <c r="BH783" s="307"/>
      <c r="BI783" s="307"/>
      <c r="BJ783" s="307"/>
      <c r="BK783" s="307"/>
      <c r="BL783" s="307"/>
      <c r="BM783" s="307"/>
      <c r="BN783" s="307"/>
      <c r="BO783" s="307"/>
      <c r="BP783" s="307"/>
      <c r="BQ783" s="307"/>
      <c r="BR783" s="307"/>
      <c r="BS783" s="307"/>
      <c r="BT783" s="307"/>
      <c r="BU783" s="307"/>
      <c r="BV783" s="66"/>
      <c r="BW783" s="62" t="s">
        <v>60</v>
      </c>
      <c r="BX783" s="62"/>
      <c r="BY783" s="62"/>
      <c r="BZ783" s="62"/>
      <c r="CA783" s="62"/>
      <c r="CB783" s="24"/>
      <c r="CD783" s="1"/>
      <c r="CJ783" s="58">
        <v>1</v>
      </c>
    </row>
    <row r="784" spans="2:88" s="1" customFormat="1" ht="17.100000000000001" customHeight="1">
      <c r="B784" s="320"/>
      <c r="C784" s="24"/>
      <c r="D784" s="24"/>
      <c r="E784" s="24"/>
      <c r="F784" s="24"/>
      <c r="G784" s="24"/>
      <c r="H784" s="24"/>
      <c r="I784" s="24"/>
      <c r="J784" s="24"/>
      <c r="K784" s="24"/>
      <c r="L784" s="24"/>
      <c r="M784" s="24"/>
      <c r="N784" s="24" t="s">
        <v>184</v>
      </c>
      <c r="O784" s="24"/>
      <c r="P784" s="24"/>
      <c r="Q784" s="24"/>
      <c r="R784" s="24"/>
      <c r="S784" s="24"/>
      <c r="T784" s="24"/>
      <c r="U784" s="24"/>
      <c r="V784" s="24"/>
      <c r="W784" s="24"/>
      <c r="X784" s="24"/>
      <c r="Y784" s="233" t="s">
        <v>1220</v>
      </c>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60" t="s">
        <v>89</v>
      </c>
      <c r="BF784" s="260"/>
      <c r="BG784" s="307"/>
      <c r="BH784" s="307"/>
      <c r="BI784" s="307"/>
      <c r="BJ784" s="307"/>
      <c r="BK784" s="307"/>
      <c r="BL784" s="307"/>
      <c r="BM784" s="307"/>
      <c r="BN784" s="307"/>
      <c r="BO784" s="307"/>
      <c r="BP784" s="307"/>
      <c r="BQ784" s="307"/>
      <c r="BR784" s="307"/>
      <c r="BS784" s="307"/>
      <c r="BT784" s="307"/>
      <c r="BU784" s="307"/>
      <c r="BV784" s="66"/>
      <c r="BW784" s="62" t="s">
        <v>60</v>
      </c>
      <c r="BX784" s="62"/>
      <c r="BY784" s="62"/>
      <c r="BZ784" s="62"/>
      <c r="CA784" s="62"/>
      <c r="CB784" s="24"/>
      <c r="CC784" s="202" t="s">
        <v>1077</v>
      </c>
      <c r="CD784" s="7"/>
      <c r="CE784" s="10"/>
      <c r="CJ784" s="58">
        <v>1</v>
      </c>
    </row>
    <row r="785" spans="2:88" s="1" customFormat="1" ht="17.100000000000001" customHeight="1">
      <c r="B785" s="320"/>
      <c r="C785" s="24"/>
      <c r="D785" s="24"/>
      <c r="E785" s="24"/>
      <c r="F785" s="24"/>
      <c r="G785" s="24"/>
      <c r="H785" s="24"/>
      <c r="I785" s="24"/>
      <c r="J785" s="24"/>
      <c r="K785" s="24"/>
      <c r="L785" s="24"/>
      <c r="M785" s="24"/>
      <c r="N785" s="24" t="s">
        <v>185</v>
      </c>
      <c r="O785" s="24"/>
      <c r="P785" s="24"/>
      <c r="Q785" s="24"/>
      <c r="R785" s="24"/>
      <c r="S785" s="24"/>
      <c r="T785" s="24"/>
      <c r="U785" s="24"/>
      <c r="V785" s="24"/>
      <c r="W785" s="24"/>
      <c r="X785" s="24"/>
      <c r="Y785" s="233" t="s">
        <v>1220</v>
      </c>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60" t="s">
        <v>89</v>
      </c>
      <c r="BF785" s="260"/>
      <c r="BG785" s="307"/>
      <c r="BH785" s="307"/>
      <c r="BI785" s="307"/>
      <c r="BJ785" s="307"/>
      <c r="BK785" s="307"/>
      <c r="BL785" s="307"/>
      <c r="BM785" s="307"/>
      <c r="BN785" s="307"/>
      <c r="BO785" s="307"/>
      <c r="BP785" s="307"/>
      <c r="BQ785" s="307"/>
      <c r="BR785" s="307"/>
      <c r="BS785" s="307"/>
      <c r="BT785" s="307"/>
      <c r="BU785" s="307"/>
      <c r="BV785" s="66"/>
      <c r="BW785" s="62" t="s">
        <v>60</v>
      </c>
      <c r="BX785" s="62"/>
      <c r="BY785" s="62"/>
      <c r="BZ785" s="62"/>
      <c r="CA785" s="62"/>
      <c r="CB785" s="24"/>
      <c r="CC785" s="317">
        <f>SUM(BG780:BU785)</f>
        <v>0</v>
      </c>
      <c r="CD785" s="318"/>
      <c r="CE785" s="10"/>
      <c r="CJ785" s="58">
        <v>1</v>
      </c>
    </row>
    <row r="786" spans="2:88" s="2" customFormat="1" ht="4.5" customHeight="1">
      <c r="B786" s="320"/>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20"/>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20"/>
      <c r="C788" s="24"/>
      <c r="D788" s="24" t="s">
        <v>186</v>
      </c>
      <c r="E788" s="24"/>
      <c r="F788" s="24"/>
      <c r="G788" s="24"/>
      <c r="H788" s="24"/>
      <c r="I788" s="24"/>
      <c r="J788" s="24"/>
      <c r="K788" s="24"/>
      <c r="L788" s="24"/>
      <c r="M788" s="24"/>
      <c r="N788" s="24"/>
      <c r="O788" s="24"/>
      <c r="P788" s="24"/>
      <c r="Q788" s="24"/>
      <c r="R788" s="24"/>
      <c r="S788" s="24"/>
      <c r="T788" s="24"/>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J788" s="58">
        <v>1</v>
      </c>
    </row>
    <row r="789" spans="2:88" s="2" customFormat="1" ht="4.5" customHeight="1">
      <c r="B789" s="320"/>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20"/>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5" t="s">
        <v>1018</v>
      </c>
      <c r="C791" s="24"/>
      <c r="D791" s="24" t="s">
        <v>187</v>
      </c>
      <c r="E791" s="24"/>
      <c r="F791" s="24"/>
      <c r="G791" s="24"/>
      <c r="H791" s="24"/>
      <c r="I791" s="24"/>
      <c r="J791" s="24"/>
      <c r="K791" s="24"/>
      <c r="L791" s="24"/>
      <c r="M791" s="24"/>
      <c r="N791" s="24"/>
      <c r="O791" s="24"/>
      <c r="P791" s="24"/>
      <c r="Q791" s="24"/>
      <c r="R791" s="24"/>
      <c r="S791" s="24"/>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174" t="s">
        <v>1018</v>
      </c>
      <c r="CJ791" s="58">
        <v>1</v>
      </c>
    </row>
    <row r="792" spans="2:88" s="2" customFormat="1" ht="14.1" customHeight="1" thickBot="1">
      <c r="B792" s="196" t="s">
        <v>1015</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6" t="s">
        <v>1015</v>
      </c>
      <c r="CD792" s="1"/>
      <c r="CJ792" s="141">
        <v>1</v>
      </c>
    </row>
    <row r="793" spans="2:88" s="2" customFormat="1" ht="15.95" customHeight="1">
      <c r="B793" s="197" t="s">
        <v>1016</v>
      </c>
      <c r="C793" s="24"/>
      <c r="D793" s="24" t="s">
        <v>170</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59" t="s">
        <v>169</v>
      </c>
      <c r="AL793" s="259"/>
      <c r="AM793" s="259"/>
      <c r="AN793" s="259"/>
      <c r="AO793" s="259"/>
      <c r="AP793" s="259"/>
      <c r="AQ793" s="259"/>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7" t="s">
        <v>1016</v>
      </c>
      <c r="CD793" s="204"/>
      <c r="CE793" s="204"/>
      <c r="CJ793" s="58">
        <v>1</v>
      </c>
    </row>
    <row r="794" spans="2:88" s="2" customFormat="1" ht="2.1" customHeight="1" thickBot="1">
      <c r="B794" s="208" t="s">
        <v>855</v>
      </c>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c r="BA794" s="203"/>
      <c r="BB794" s="203"/>
      <c r="BC794" s="203"/>
      <c r="BD794" s="203"/>
      <c r="BE794" s="203"/>
      <c r="BF794" s="203"/>
      <c r="BG794" s="203"/>
      <c r="BH794" s="203"/>
      <c r="BI794" s="203"/>
      <c r="BJ794" s="203"/>
      <c r="BK794" s="203"/>
      <c r="BL794" s="203"/>
      <c r="BM794" s="203"/>
      <c r="BN794" s="203"/>
      <c r="BO794" s="203"/>
      <c r="BP794" s="203"/>
      <c r="BQ794" s="203"/>
      <c r="BR794" s="203"/>
      <c r="BS794" s="203"/>
      <c r="BT794" s="203"/>
      <c r="BU794" s="203"/>
      <c r="BV794" s="203"/>
      <c r="BW794" s="203"/>
      <c r="BX794" s="203"/>
      <c r="BY794" s="203"/>
      <c r="BZ794" s="203"/>
      <c r="CA794" s="203"/>
      <c r="CB794" s="203"/>
      <c r="CC794" s="1"/>
      <c r="CD794" s="1"/>
      <c r="CJ794" s="58">
        <v>1</v>
      </c>
    </row>
    <row r="795" spans="2:88" s="2" customFormat="1" ht="3.95" customHeight="1">
      <c r="B795" s="320" t="s">
        <v>1079</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20"/>
      <c r="C796" s="24"/>
      <c r="D796" s="24" t="s">
        <v>171</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67"/>
      <c r="AL796" s="267"/>
      <c r="AM796" s="267"/>
      <c r="AN796" s="267"/>
      <c r="AO796" s="267"/>
      <c r="AP796" s="267"/>
      <c r="AQ796" s="267"/>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858</v>
      </c>
      <c r="CJ796" s="58">
        <v>1</v>
      </c>
    </row>
    <row r="797" spans="2:88" s="2" customFormat="1" ht="4.5" customHeight="1">
      <c r="B797" s="320"/>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20"/>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20"/>
      <c r="C799" s="24"/>
      <c r="D799" s="24" t="s">
        <v>172</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67"/>
      <c r="AL799" s="267"/>
      <c r="AM799" s="267"/>
      <c r="AN799" s="267"/>
      <c r="AO799" s="267"/>
      <c r="AP799" s="267"/>
      <c r="AQ799" s="267"/>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1075</v>
      </c>
      <c r="CJ799" s="58">
        <v>1</v>
      </c>
    </row>
    <row r="800" spans="2:88" s="2" customFormat="1" ht="4.5" customHeight="1">
      <c r="B800" s="320"/>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20"/>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20"/>
      <c r="C802" s="24"/>
      <c r="D802" s="24" t="s">
        <v>173</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19"/>
      <c r="AV802" s="319"/>
      <c r="AW802" s="319"/>
      <c r="AX802" s="319"/>
      <c r="AY802" s="319"/>
      <c r="AZ802" s="319"/>
      <c r="BA802" s="319"/>
      <c r="BB802" s="319"/>
      <c r="BC802" s="319"/>
      <c r="BD802" s="319"/>
      <c r="BE802" s="319"/>
      <c r="BF802" s="319"/>
      <c r="BG802" s="319"/>
      <c r="BH802" s="319"/>
      <c r="BI802" s="25"/>
      <c r="BJ802" s="25"/>
      <c r="BK802" s="25"/>
      <c r="BL802" s="25"/>
      <c r="BM802" s="25"/>
      <c r="BN802" s="25"/>
      <c r="BO802" s="25"/>
      <c r="BP802" s="25"/>
      <c r="BQ802" s="25"/>
      <c r="BR802" s="25"/>
      <c r="BS802" s="25"/>
      <c r="BT802" s="25"/>
      <c r="BU802" s="25"/>
      <c r="BV802" s="25"/>
      <c r="BW802" s="25"/>
      <c r="BX802" s="25"/>
      <c r="BY802" s="25"/>
      <c r="BZ802" s="25"/>
      <c r="CA802" s="25"/>
      <c r="CB802" s="25"/>
      <c r="CC802" s="1" t="s">
        <v>1074</v>
      </c>
      <c r="CJ802" s="58">
        <v>1</v>
      </c>
    </row>
    <row r="803" spans="2:88" s="2" customFormat="1" ht="4.5" customHeight="1">
      <c r="B803" s="320"/>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20"/>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20"/>
      <c r="C805" s="24"/>
      <c r="D805" s="24" t="s">
        <v>174</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19"/>
      <c r="AV805" s="319"/>
      <c r="AW805" s="319"/>
      <c r="AX805" s="319"/>
      <c r="AY805" s="319"/>
      <c r="AZ805" s="319"/>
      <c r="BA805" s="319"/>
      <c r="BB805" s="319"/>
      <c r="BC805" s="319"/>
      <c r="BD805" s="319"/>
      <c r="BE805" s="319"/>
      <c r="BF805" s="319"/>
      <c r="BG805" s="319"/>
      <c r="BH805" s="319"/>
      <c r="BI805" s="25"/>
      <c r="BJ805" s="25"/>
      <c r="BK805" s="25"/>
      <c r="BL805" s="25"/>
      <c r="BM805" s="25"/>
      <c r="BN805" s="25"/>
      <c r="BO805" s="25"/>
      <c r="BP805" s="25"/>
      <c r="BQ805" s="25"/>
      <c r="BR805" s="25"/>
      <c r="BS805" s="25"/>
      <c r="BT805" s="25"/>
      <c r="BU805" s="25"/>
      <c r="BV805" s="25"/>
      <c r="BW805" s="25"/>
      <c r="BX805" s="25"/>
      <c r="BY805" s="25"/>
      <c r="BZ805" s="25"/>
      <c r="CA805" s="25"/>
      <c r="CB805" s="25"/>
      <c r="CC805" s="1" t="s">
        <v>1074</v>
      </c>
      <c r="CJ805" s="58">
        <v>1</v>
      </c>
    </row>
    <row r="806" spans="2:88" s="2" customFormat="1" ht="4.5" customHeight="1">
      <c r="B806" s="320"/>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20"/>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20"/>
      <c r="C808" s="24"/>
      <c r="D808" s="24" t="s">
        <v>175</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19"/>
      <c r="AV808" s="319"/>
      <c r="AW808" s="319"/>
      <c r="AX808" s="319"/>
      <c r="AY808" s="319"/>
      <c r="AZ808" s="319"/>
      <c r="BA808" s="319"/>
      <c r="BB808" s="319"/>
      <c r="BC808" s="319"/>
      <c r="BD808" s="319"/>
      <c r="BE808" s="319"/>
      <c r="BF808" s="319"/>
      <c r="BG808" s="319"/>
      <c r="BH808" s="319"/>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20"/>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20"/>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20"/>
      <c r="C811" s="24"/>
      <c r="D811" s="24" t="s">
        <v>176</v>
      </c>
      <c r="E811" s="24"/>
      <c r="F811" s="24"/>
      <c r="G811" s="24"/>
      <c r="H811" s="24"/>
      <c r="I811" s="24"/>
      <c r="J811" s="24"/>
      <c r="K811" s="24" t="s">
        <v>1071</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19"/>
      <c r="AV811" s="319"/>
      <c r="AW811" s="319"/>
      <c r="AX811" s="319"/>
      <c r="AY811" s="319"/>
      <c r="AZ811" s="319"/>
      <c r="BA811" s="319"/>
      <c r="BB811" s="319"/>
      <c r="BC811" s="319"/>
      <c r="BD811" s="319"/>
      <c r="BE811" s="319"/>
      <c r="BF811" s="319"/>
      <c r="BG811" s="319"/>
      <c r="BH811" s="319"/>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1073</v>
      </c>
      <c r="CJ811" s="58">
        <v>1</v>
      </c>
    </row>
    <row r="812" spans="2:88" s="10" customFormat="1" ht="15.95" customHeight="1">
      <c r="B812" s="320"/>
      <c r="C812" s="24"/>
      <c r="D812" s="24"/>
      <c r="E812" s="24"/>
      <c r="F812" s="24"/>
      <c r="G812" s="24"/>
      <c r="H812" s="24"/>
      <c r="I812" s="24"/>
      <c r="J812" s="24"/>
      <c r="K812" s="24" t="s">
        <v>1072</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67" t="s">
        <v>37</v>
      </c>
      <c r="AY812" s="267"/>
      <c r="AZ812" s="55"/>
      <c r="BA812" s="55"/>
      <c r="BB812" s="55" t="s">
        <v>139</v>
      </c>
      <c r="BC812" s="55"/>
      <c r="BD812" s="55"/>
      <c r="BE812" s="55"/>
      <c r="BF812" s="55"/>
      <c r="BG812" s="267" t="s">
        <v>37</v>
      </c>
      <c r="BH812" s="267"/>
      <c r="BI812" s="55"/>
      <c r="BJ812" s="55"/>
      <c r="BK812" s="55" t="s">
        <v>177</v>
      </c>
      <c r="BL812" s="25"/>
      <c r="BM812" s="25"/>
      <c r="BN812" s="25"/>
      <c r="BO812" s="25"/>
      <c r="BP812" s="25"/>
      <c r="BQ812" s="25"/>
      <c r="BR812" s="25"/>
      <c r="BS812" s="25"/>
      <c r="BT812" s="25"/>
      <c r="BU812" s="25"/>
      <c r="BV812" s="25"/>
      <c r="BW812" s="25"/>
      <c r="BX812" s="25"/>
      <c r="BY812" s="25"/>
      <c r="BZ812" s="25"/>
      <c r="CA812" s="25"/>
      <c r="CB812" s="25"/>
      <c r="CC812" s="10" t="s">
        <v>1165</v>
      </c>
      <c r="CJ812" s="58">
        <v>1</v>
      </c>
    </row>
    <row r="813" spans="2:88" s="2" customFormat="1" ht="4.5" customHeight="1">
      <c r="B813" s="320"/>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20"/>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20"/>
      <c r="C815" s="24"/>
      <c r="D815" s="24" t="s">
        <v>178</v>
      </c>
      <c r="E815" s="24"/>
      <c r="F815" s="24"/>
      <c r="G815" s="24"/>
      <c r="H815" s="24"/>
      <c r="I815" s="24"/>
      <c r="J815" s="24"/>
      <c r="K815" s="24"/>
      <c r="L815" s="24"/>
      <c r="M815" s="24"/>
      <c r="N815" s="24"/>
      <c r="O815" s="24"/>
      <c r="P815" s="24"/>
      <c r="Q815" s="24"/>
      <c r="R815" s="24"/>
      <c r="S815" s="24"/>
      <c r="T815" s="24"/>
      <c r="U815" s="24"/>
      <c r="V815" s="24"/>
      <c r="W815" s="24" t="s">
        <v>1078</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179</v>
      </c>
      <c r="BF815" s="24"/>
      <c r="BG815" s="24"/>
      <c r="BH815" s="24"/>
      <c r="BI815" s="24"/>
      <c r="BJ815" s="24"/>
      <c r="BK815" s="24"/>
      <c r="BL815" s="24"/>
      <c r="BM815" s="24"/>
      <c r="BN815" s="24"/>
      <c r="BO815" s="24"/>
      <c r="BP815" s="24"/>
      <c r="BQ815" s="24"/>
      <c r="BR815" s="24"/>
      <c r="BS815" s="24"/>
      <c r="BT815" s="24"/>
      <c r="BU815" s="24"/>
      <c r="BV815" s="24"/>
      <c r="BW815" s="24" t="s">
        <v>60</v>
      </c>
      <c r="BX815" s="24"/>
      <c r="BY815" s="24"/>
      <c r="BZ815" s="24"/>
      <c r="CA815" s="24"/>
      <c r="CB815" s="24"/>
      <c r="CJ815" s="58">
        <v>1</v>
      </c>
    </row>
    <row r="816" spans="2:88" s="10" customFormat="1" ht="15.95" customHeight="1">
      <c r="B816" s="320"/>
      <c r="C816" s="24"/>
      <c r="D816" s="24"/>
      <c r="E816" s="24"/>
      <c r="F816" s="24"/>
      <c r="G816" s="24"/>
      <c r="H816" s="24"/>
      <c r="I816" s="24"/>
      <c r="J816" s="24"/>
      <c r="K816" s="24"/>
      <c r="L816" s="24"/>
      <c r="M816" s="24"/>
      <c r="N816" s="24" t="s">
        <v>180</v>
      </c>
      <c r="O816" s="24"/>
      <c r="P816" s="24"/>
      <c r="Q816" s="24"/>
      <c r="R816" s="24"/>
      <c r="S816" s="24"/>
      <c r="T816" s="24"/>
      <c r="U816" s="24"/>
      <c r="V816" s="24"/>
      <c r="W816" s="24"/>
      <c r="X816" s="24"/>
      <c r="Y816" s="233" t="s">
        <v>1220</v>
      </c>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60" t="s">
        <v>89</v>
      </c>
      <c r="BF816" s="260"/>
      <c r="BG816" s="307"/>
      <c r="BH816" s="307"/>
      <c r="BI816" s="307"/>
      <c r="BJ816" s="307"/>
      <c r="BK816" s="307"/>
      <c r="BL816" s="307"/>
      <c r="BM816" s="307"/>
      <c r="BN816" s="307"/>
      <c r="BO816" s="307"/>
      <c r="BP816" s="307"/>
      <c r="BQ816" s="307"/>
      <c r="BR816" s="307"/>
      <c r="BS816" s="307"/>
      <c r="BT816" s="307"/>
      <c r="BU816" s="307"/>
      <c r="BV816" s="66"/>
      <c r="BW816" s="62" t="s">
        <v>60</v>
      </c>
      <c r="BX816" s="62"/>
      <c r="BY816" s="62"/>
      <c r="BZ816" s="62"/>
      <c r="CA816" s="62"/>
      <c r="CB816" s="24"/>
      <c r="CC816" s="10" t="s">
        <v>1076</v>
      </c>
      <c r="CJ816" s="58">
        <v>1</v>
      </c>
    </row>
    <row r="817" spans="2:88" s="10" customFormat="1" ht="17.100000000000001" customHeight="1">
      <c r="B817" s="320"/>
      <c r="C817" s="24"/>
      <c r="D817" s="24"/>
      <c r="E817" s="24"/>
      <c r="F817" s="24"/>
      <c r="G817" s="24"/>
      <c r="H817" s="24"/>
      <c r="I817" s="24"/>
      <c r="J817" s="24"/>
      <c r="K817" s="24"/>
      <c r="L817" s="24"/>
      <c r="M817" s="24"/>
      <c r="N817" s="24" t="s">
        <v>181</v>
      </c>
      <c r="O817" s="24"/>
      <c r="P817" s="24"/>
      <c r="Q817" s="24"/>
      <c r="R817" s="24"/>
      <c r="S817" s="24"/>
      <c r="T817" s="24"/>
      <c r="U817" s="24"/>
      <c r="V817" s="24"/>
      <c r="W817" s="24"/>
      <c r="X817" s="24"/>
      <c r="Y817" s="233" t="s">
        <v>1220</v>
      </c>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60" t="s">
        <v>89</v>
      </c>
      <c r="BF817" s="260"/>
      <c r="BG817" s="307"/>
      <c r="BH817" s="307"/>
      <c r="BI817" s="307"/>
      <c r="BJ817" s="307"/>
      <c r="BK817" s="307"/>
      <c r="BL817" s="307"/>
      <c r="BM817" s="307"/>
      <c r="BN817" s="307"/>
      <c r="BO817" s="307"/>
      <c r="BP817" s="307"/>
      <c r="BQ817" s="307"/>
      <c r="BR817" s="307"/>
      <c r="BS817" s="307"/>
      <c r="BT817" s="307"/>
      <c r="BU817" s="307"/>
      <c r="BV817" s="66"/>
      <c r="BW817" s="62" t="s">
        <v>60</v>
      </c>
      <c r="BX817" s="62"/>
      <c r="BY817" s="62"/>
      <c r="BZ817" s="62"/>
      <c r="CA817" s="62"/>
      <c r="CB817" s="24"/>
      <c r="CJ817" s="58">
        <v>1</v>
      </c>
    </row>
    <row r="818" spans="2:88" s="10" customFormat="1" ht="17.100000000000001" customHeight="1">
      <c r="B818" s="320"/>
      <c r="C818" s="24"/>
      <c r="D818" s="24"/>
      <c r="E818" s="24"/>
      <c r="F818" s="24"/>
      <c r="G818" s="24"/>
      <c r="H818" s="24"/>
      <c r="I818" s="24"/>
      <c r="J818" s="24"/>
      <c r="K818" s="24"/>
      <c r="L818" s="24"/>
      <c r="M818" s="24"/>
      <c r="N818" s="24" t="s">
        <v>182</v>
      </c>
      <c r="O818" s="24"/>
      <c r="P818" s="24"/>
      <c r="Q818" s="24"/>
      <c r="R818" s="24"/>
      <c r="S818" s="24"/>
      <c r="T818" s="24"/>
      <c r="U818" s="24"/>
      <c r="V818" s="24"/>
      <c r="W818" s="24"/>
      <c r="X818" s="24"/>
      <c r="Y818" s="233" t="s">
        <v>1220</v>
      </c>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60" t="s">
        <v>89</v>
      </c>
      <c r="BF818" s="260"/>
      <c r="BG818" s="307"/>
      <c r="BH818" s="307"/>
      <c r="BI818" s="307"/>
      <c r="BJ818" s="307"/>
      <c r="BK818" s="307"/>
      <c r="BL818" s="307"/>
      <c r="BM818" s="307"/>
      <c r="BN818" s="307"/>
      <c r="BO818" s="307"/>
      <c r="BP818" s="307"/>
      <c r="BQ818" s="307"/>
      <c r="BR818" s="307"/>
      <c r="BS818" s="307"/>
      <c r="BT818" s="307"/>
      <c r="BU818" s="307"/>
      <c r="BV818" s="66"/>
      <c r="BW818" s="62" t="s">
        <v>60</v>
      </c>
      <c r="BX818" s="62"/>
      <c r="BY818" s="62"/>
      <c r="BZ818" s="62"/>
      <c r="CA818" s="62"/>
      <c r="CB818" s="24"/>
      <c r="CD818" s="1"/>
      <c r="CJ818" s="58">
        <v>1</v>
      </c>
    </row>
    <row r="819" spans="2:88" s="10" customFormat="1" ht="17.100000000000001" customHeight="1">
      <c r="B819" s="320"/>
      <c r="C819" s="24"/>
      <c r="D819" s="24"/>
      <c r="E819" s="24"/>
      <c r="F819" s="24"/>
      <c r="G819" s="24"/>
      <c r="H819" s="24"/>
      <c r="I819" s="24"/>
      <c r="J819" s="24"/>
      <c r="K819" s="24"/>
      <c r="L819" s="24"/>
      <c r="M819" s="24"/>
      <c r="N819" s="24" t="s">
        <v>183</v>
      </c>
      <c r="O819" s="24"/>
      <c r="P819" s="24"/>
      <c r="Q819" s="24"/>
      <c r="R819" s="24"/>
      <c r="S819" s="24"/>
      <c r="T819" s="24"/>
      <c r="U819" s="24"/>
      <c r="V819" s="24"/>
      <c r="W819" s="24"/>
      <c r="X819" s="24"/>
      <c r="Y819" s="233" t="s">
        <v>1220</v>
      </c>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60" t="s">
        <v>89</v>
      </c>
      <c r="BF819" s="260"/>
      <c r="BG819" s="307"/>
      <c r="BH819" s="307"/>
      <c r="BI819" s="307"/>
      <c r="BJ819" s="307"/>
      <c r="BK819" s="307"/>
      <c r="BL819" s="307"/>
      <c r="BM819" s="307"/>
      <c r="BN819" s="307"/>
      <c r="BO819" s="307"/>
      <c r="BP819" s="307"/>
      <c r="BQ819" s="307"/>
      <c r="BR819" s="307"/>
      <c r="BS819" s="307"/>
      <c r="BT819" s="307"/>
      <c r="BU819" s="307"/>
      <c r="BV819" s="66"/>
      <c r="BW819" s="62" t="s">
        <v>60</v>
      </c>
      <c r="BX819" s="62"/>
      <c r="BY819" s="62"/>
      <c r="BZ819" s="62"/>
      <c r="CA819" s="62"/>
      <c r="CB819" s="24"/>
      <c r="CD819" s="1"/>
      <c r="CJ819" s="58">
        <v>1</v>
      </c>
    </row>
    <row r="820" spans="2:88" s="10" customFormat="1" ht="17.100000000000001" customHeight="1">
      <c r="B820" s="320"/>
      <c r="C820" s="24"/>
      <c r="D820" s="24"/>
      <c r="E820" s="24"/>
      <c r="F820" s="24"/>
      <c r="G820" s="24"/>
      <c r="H820" s="24"/>
      <c r="I820" s="24"/>
      <c r="J820" s="24"/>
      <c r="K820" s="24"/>
      <c r="L820" s="24"/>
      <c r="M820" s="24"/>
      <c r="N820" s="24" t="s">
        <v>184</v>
      </c>
      <c r="O820" s="24"/>
      <c r="P820" s="24"/>
      <c r="Q820" s="24"/>
      <c r="R820" s="24"/>
      <c r="S820" s="24"/>
      <c r="T820" s="24"/>
      <c r="U820" s="24"/>
      <c r="V820" s="24"/>
      <c r="W820" s="24"/>
      <c r="X820" s="24"/>
      <c r="Y820" s="233" t="s">
        <v>1220</v>
      </c>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60" t="s">
        <v>89</v>
      </c>
      <c r="BF820" s="260"/>
      <c r="BG820" s="307"/>
      <c r="BH820" s="307"/>
      <c r="BI820" s="307"/>
      <c r="BJ820" s="307"/>
      <c r="BK820" s="307"/>
      <c r="BL820" s="307"/>
      <c r="BM820" s="307"/>
      <c r="BN820" s="307"/>
      <c r="BO820" s="307"/>
      <c r="BP820" s="307"/>
      <c r="BQ820" s="307"/>
      <c r="BR820" s="307"/>
      <c r="BS820" s="307"/>
      <c r="BT820" s="307"/>
      <c r="BU820" s="307"/>
      <c r="BV820" s="66"/>
      <c r="BW820" s="62" t="s">
        <v>60</v>
      </c>
      <c r="BX820" s="62"/>
      <c r="BY820" s="62"/>
      <c r="BZ820" s="62"/>
      <c r="CA820" s="62"/>
      <c r="CB820" s="24"/>
      <c r="CC820" s="202" t="s">
        <v>1077</v>
      </c>
      <c r="CD820" s="7"/>
      <c r="CJ820" s="58">
        <v>1</v>
      </c>
    </row>
    <row r="821" spans="2:88" s="10" customFormat="1" ht="17.100000000000001" customHeight="1">
      <c r="B821" s="320"/>
      <c r="C821" s="24"/>
      <c r="D821" s="24"/>
      <c r="E821" s="24"/>
      <c r="F821" s="24"/>
      <c r="G821" s="24"/>
      <c r="H821" s="24"/>
      <c r="I821" s="24"/>
      <c r="J821" s="24"/>
      <c r="K821" s="24"/>
      <c r="L821" s="24"/>
      <c r="M821" s="24"/>
      <c r="N821" s="24" t="s">
        <v>185</v>
      </c>
      <c r="O821" s="24"/>
      <c r="P821" s="24"/>
      <c r="Q821" s="24"/>
      <c r="R821" s="24"/>
      <c r="S821" s="24"/>
      <c r="T821" s="24"/>
      <c r="U821" s="24"/>
      <c r="V821" s="24"/>
      <c r="W821" s="24"/>
      <c r="X821" s="24"/>
      <c r="Y821" s="233" t="s">
        <v>1220</v>
      </c>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60" t="s">
        <v>89</v>
      </c>
      <c r="BF821" s="260"/>
      <c r="BG821" s="307"/>
      <c r="BH821" s="307"/>
      <c r="BI821" s="307"/>
      <c r="BJ821" s="307"/>
      <c r="BK821" s="307"/>
      <c r="BL821" s="307"/>
      <c r="BM821" s="307"/>
      <c r="BN821" s="307"/>
      <c r="BO821" s="307"/>
      <c r="BP821" s="307"/>
      <c r="BQ821" s="307"/>
      <c r="BR821" s="307"/>
      <c r="BS821" s="307"/>
      <c r="BT821" s="307"/>
      <c r="BU821" s="307"/>
      <c r="BV821" s="66"/>
      <c r="BW821" s="62" t="s">
        <v>60</v>
      </c>
      <c r="BX821" s="62"/>
      <c r="BY821" s="62"/>
      <c r="BZ821" s="62"/>
      <c r="CA821" s="62"/>
      <c r="CB821" s="24"/>
      <c r="CC821" s="317">
        <f>SUM(BG816:BU821)</f>
        <v>0</v>
      </c>
      <c r="CD821" s="318"/>
      <c r="CJ821" s="58">
        <v>1</v>
      </c>
    </row>
    <row r="822" spans="2:88" s="2" customFormat="1" ht="4.5" customHeight="1">
      <c r="B822" s="320"/>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20"/>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20"/>
      <c r="C824" s="24"/>
      <c r="D824" s="24" t="s">
        <v>186</v>
      </c>
      <c r="E824" s="24"/>
      <c r="F824" s="24"/>
      <c r="G824" s="24"/>
      <c r="H824" s="24"/>
      <c r="I824" s="24"/>
      <c r="J824" s="24"/>
      <c r="K824" s="24"/>
      <c r="L824" s="24"/>
      <c r="M824" s="24"/>
      <c r="N824" s="24"/>
      <c r="O824" s="24"/>
      <c r="P824" s="24"/>
      <c r="Q824" s="24"/>
      <c r="R824" s="24"/>
      <c r="S824" s="24"/>
      <c r="T824" s="24"/>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J824" s="58">
        <v>1</v>
      </c>
    </row>
    <row r="825" spans="2:88" s="2" customFormat="1" ht="4.5" customHeight="1">
      <c r="B825" s="320"/>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20"/>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20"/>
      <c r="C827" s="24"/>
      <c r="D827" s="24" t="s">
        <v>187</v>
      </c>
      <c r="E827" s="24"/>
      <c r="F827" s="24"/>
      <c r="G827" s="24"/>
      <c r="H827" s="24"/>
      <c r="I827" s="24"/>
      <c r="J827" s="24"/>
      <c r="K827" s="24"/>
      <c r="L827" s="24"/>
      <c r="M827" s="24"/>
      <c r="N827" s="24"/>
      <c r="O827" s="24"/>
      <c r="P827" s="24"/>
      <c r="Q827" s="24"/>
      <c r="R827" s="24"/>
      <c r="S827" s="24"/>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J827" s="58">
        <v>1</v>
      </c>
    </row>
    <row r="828" spans="2:88" s="2" customFormat="1" ht="14.1" customHeight="1">
      <c r="B828" s="320"/>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20"/>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20"/>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c r="BA830" s="203"/>
      <c r="BB830" s="203"/>
      <c r="BC830" s="203"/>
      <c r="BD830" s="203"/>
      <c r="BE830" s="203"/>
      <c r="BF830" s="203"/>
      <c r="BG830" s="203"/>
      <c r="BH830" s="203"/>
      <c r="BI830" s="203"/>
      <c r="BJ830" s="203"/>
      <c r="BK830" s="203"/>
      <c r="BL830" s="203"/>
      <c r="BM830" s="203"/>
      <c r="BN830" s="203"/>
      <c r="BO830" s="203"/>
      <c r="BP830" s="203"/>
      <c r="BQ830" s="203"/>
      <c r="BR830" s="203"/>
      <c r="BS830" s="203"/>
      <c r="BT830" s="203"/>
      <c r="BU830" s="203"/>
      <c r="BV830" s="203"/>
      <c r="BW830" s="203"/>
      <c r="BX830" s="203"/>
      <c r="BY830" s="203"/>
      <c r="BZ830" s="203"/>
      <c r="CA830" s="203"/>
      <c r="CB830" s="203"/>
      <c r="CC830" s="1"/>
      <c r="CD830" s="1"/>
      <c r="CJ830" s="58">
        <v>1</v>
      </c>
    </row>
    <row r="831" spans="2:88" s="2" customFormat="1" ht="4.5" customHeight="1">
      <c r="B831" s="320"/>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20"/>
      <c r="C832" s="24"/>
      <c r="D832" s="24" t="s">
        <v>171</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67"/>
      <c r="AL832" s="267"/>
      <c r="AM832" s="267"/>
      <c r="AN832" s="267"/>
      <c r="AO832" s="267"/>
      <c r="AP832" s="267"/>
      <c r="AQ832" s="267"/>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858</v>
      </c>
      <c r="CD832" s="1"/>
      <c r="CE832" s="1"/>
      <c r="CJ832" s="58">
        <v>1</v>
      </c>
    </row>
    <row r="833" spans="2:88" s="2" customFormat="1" ht="4.5" customHeight="1">
      <c r="B833" s="320"/>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20"/>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20"/>
      <c r="C835" s="24"/>
      <c r="D835" s="24" t="s">
        <v>172</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67"/>
      <c r="AL835" s="267"/>
      <c r="AM835" s="267"/>
      <c r="AN835" s="267"/>
      <c r="AO835" s="267"/>
      <c r="AP835" s="267"/>
      <c r="AQ835" s="267"/>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1075</v>
      </c>
      <c r="CD835" s="1"/>
      <c r="CE835" s="1"/>
      <c r="CJ835" s="58">
        <v>1</v>
      </c>
    </row>
    <row r="836" spans="2:88" s="2" customFormat="1" ht="4.5" customHeight="1">
      <c r="B836" s="320"/>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20"/>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20"/>
      <c r="C838" s="24"/>
      <c r="D838" s="24" t="s">
        <v>173</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19"/>
      <c r="AV838" s="319"/>
      <c r="AW838" s="319"/>
      <c r="AX838" s="319"/>
      <c r="AY838" s="319"/>
      <c r="AZ838" s="319"/>
      <c r="BA838" s="319"/>
      <c r="BB838" s="319"/>
      <c r="BC838" s="319"/>
      <c r="BD838" s="319"/>
      <c r="BE838" s="319"/>
      <c r="BF838" s="319"/>
      <c r="BG838" s="319"/>
      <c r="BH838" s="319"/>
      <c r="BI838" s="25"/>
      <c r="BJ838" s="25"/>
      <c r="BK838" s="25"/>
      <c r="BL838" s="25"/>
      <c r="BM838" s="25"/>
      <c r="BN838" s="25"/>
      <c r="BO838" s="25"/>
      <c r="BP838" s="25"/>
      <c r="BQ838" s="25"/>
      <c r="BR838" s="25"/>
      <c r="BS838" s="25"/>
      <c r="BT838" s="25"/>
      <c r="BU838" s="25"/>
      <c r="BV838" s="25"/>
      <c r="BW838" s="25"/>
      <c r="BX838" s="25"/>
      <c r="BY838" s="25"/>
      <c r="BZ838" s="25"/>
      <c r="CA838" s="25"/>
      <c r="CB838" s="25"/>
      <c r="CC838" s="1" t="s">
        <v>1074</v>
      </c>
      <c r="CD838" s="1"/>
      <c r="CE838" s="1"/>
      <c r="CJ838" s="58">
        <v>1</v>
      </c>
    </row>
    <row r="839" spans="2:88" s="2" customFormat="1" ht="4.5" customHeight="1">
      <c r="B839" s="320"/>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20"/>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20"/>
      <c r="C841" s="24"/>
      <c r="D841" s="24" t="s">
        <v>174</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19"/>
      <c r="AV841" s="319"/>
      <c r="AW841" s="319"/>
      <c r="AX841" s="319"/>
      <c r="AY841" s="319"/>
      <c r="AZ841" s="319"/>
      <c r="BA841" s="319"/>
      <c r="BB841" s="319"/>
      <c r="BC841" s="319"/>
      <c r="BD841" s="319"/>
      <c r="BE841" s="319"/>
      <c r="BF841" s="319"/>
      <c r="BG841" s="319"/>
      <c r="BH841" s="319"/>
      <c r="BI841" s="25"/>
      <c r="BJ841" s="25"/>
      <c r="BK841" s="25"/>
      <c r="BL841" s="25"/>
      <c r="BM841" s="25"/>
      <c r="BN841" s="25"/>
      <c r="BO841" s="25"/>
      <c r="BP841" s="25"/>
      <c r="BQ841" s="25"/>
      <c r="BR841" s="25"/>
      <c r="BS841" s="25"/>
      <c r="BT841" s="25"/>
      <c r="BU841" s="25"/>
      <c r="BV841" s="25"/>
      <c r="BW841" s="25"/>
      <c r="BX841" s="25"/>
      <c r="BY841" s="25"/>
      <c r="BZ841" s="25"/>
      <c r="CA841" s="25"/>
      <c r="CB841" s="25"/>
      <c r="CC841" s="1" t="s">
        <v>1074</v>
      </c>
      <c r="CD841" s="1"/>
      <c r="CE841" s="1"/>
      <c r="CJ841" s="58">
        <v>1</v>
      </c>
    </row>
    <row r="842" spans="2:88" s="2" customFormat="1" ht="4.5" customHeight="1">
      <c r="B842" s="320"/>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20"/>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20"/>
      <c r="C844" s="24"/>
      <c r="D844" s="24" t="s">
        <v>175</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19"/>
      <c r="AV844" s="319"/>
      <c r="AW844" s="319"/>
      <c r="AX844" s="319"/>
      <c r="AY844" s="319"/>
      <c r="AZ844" s="319"/>
      <c r="BA844" s="319"/>
      <c r="BB844" s="319"/>
      <c r="BC844" s="319"/>
      <c r="BD844" s="319"/>
      <c r="BE844" s="319"/>
      <c r="BF844" s="319"/>
      <c r="BG844" s="319"/>
      <c r="BH844" s="319"/>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20"/>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20"/>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20"/>
      <c r="C847" s="24"/>
      <c r="D847" s="24" t="s">
        <v>176</v>
      </c>
      <c r="E847" s="24"/>
      <c r="F847" s="24"/>
      <c r="G847" s="24"/>
      <c r="H847" s="24"/>
      <c r="I847" s="24"/>
      <c r="J847" s="24"/>
      <c r="K847" s="24" t="s">
        <v>1071</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19"/>
      <c r="AV847" s="319"/>
      <c r="AW847" s="319"/>
      <c r="AX847" s="319"/>
      <c r="AY847" s="319"/>
      <c r="AZ847" s="319"/>
      <c r="BA847" s="319"/>
      <c r="BB847" s="319"/>
      <c r="BC847" s="319"/>
      <c r="BD847" s="319"/>
      <c r="BE847" s="319"/>
      <c r="BF847" s="319"/>
      <c r="BG847" s="319"/>
      <c r="BH847" s="319"/>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1073</v>
      </c>
      <c r="CJ847" s="58">
        <v>1</v>
      </c>
    </row>
    <row r="848" spans="2:88" s="10" customFormat="1" ht="15.95" customHeight="1">
      <c r="B848" s="320"/>
      <c r="C848" s="24"/>
      <c r="D848" s="24"/>
      <c r="E848" s="24"/>
      <c r="F848" s="24"/>
      <c r="G848" s="24"/>
      <c r="H848" s="24"/>
      <c r="I848" s="24"/>
      <c r="J848" s="24"/>
      <c r="K848" s="24" t="s">
        <v>1072</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67" t="s">
        <v>37</v>
      </c>
      <c r="AY848" s="267"/>
      <c r="AZ848" s="55"/>
      <c r="BA848" s="55"/>
      <c r="BB848" s="55" t="s">
        <v>139</v>
      </c>
      <c r="BC848" s="55"/>
      <c r="BD848" s="55"/>
      <c r="BE848" s="55"/>
      <c r="BF848" s="55"/>
      <c r="BG848" s="267" t="s">
        <v>37</v>
      </c>
      <c r="BH848" s="267"/>
      <c r="BI848" s="55"/>
      <c r="BJ848" s="55"/>
      <c r="BK848" s="55" t="s">
        <v>177</v>
      </c>
      <c r="BL848" s="25"/>
      <c r="BM848" s="25"/>
      <c r="BN848" s="25"/>
      <c r="BO848" s="25"/>
      <c r="BP848" s="25"/>
      <c r="BQ848" s="25"/>
      <c r="BR848" s="25"/>
      <c r="BS848" s="25"/>
      <c r="BT848" s="25"/>
      <c r="BU848" s="25"/>
      <c r="BV848" s="25"/>
      <c r="BW848" s="25"/>
      <c r="BX848" s="25"/>
      <c r="BY848" s="25"/>
      <c r="BZ848" s="25"/>
      <c r="CA848" s="25"/>
      <c r="CB848" s="25"/>
      <c r="CC848" s="10" t="s">
        <v>1165</v>
      </c>
      <c r="CJ848" s="58">
        <v>1</v>
      </c>
    </row>
    <row r="849" spans="2:88" s="2" customFormat="1" ht="4.5" customHeight="1">
      <c r="B849" s="320"/>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20"/>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20"/>
      <c r="C851" s="24"/>
      <c r="D851" s="24" t="s">
        <v>178</v>
      </c>
      <c r="E851" s="24"/>
      <c r="F851" s="24"/>
      <c r="G851" s="24"/>
      <c r="H851" s="24"/>
      <c r="I851" s="24"/>
      <c r="J851" s="24"/>
      <c r="K851" s="24"/>
      <c r="L851" s="24"/>
      <c r="M851" s="24"/>
      <c r="N851" s="24"/>
      <c r="O851" s="24"/>
      <c r="P851" s="24"/>
      <c r="Q851" s="24"/>
      <c r="R851" s="24"/>
      <c r="S851" s="24"/>
      <c r="T851" s="24"/>
      <c r="U851" s="24"/>
      <c r="V851" s="24"/>
      <c r="W851" s="24" t="s">
        <v>1078</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179</v>
      </c>
      <c r="BF851" s="24"/>
      <c r="BG851" s="24"/>
      <c r="BH851" s="24"/>
      <c r="BI851" s="24"/>
      <c r="BJ851" s="24"/>
      <c r="BK851" s="24"/>
      <c r="BL851" s="24"/>
      <c r="BM851" s="24"/>
      <c r="BN851" s="24"/>
      <c r="BO851" s="24"/>
      <c r="BP851" s="24"/>
      <c r="BQ851" s="24"/>
      <c r="BR851" s="24"/>
      <c r="BS851" s="24"/>
      <c r="BT851" s="24"/>
      <c r="BU851" s="24"/>
      <c r="BV851" s="24"/>
      <c r="BW851" s="24" t="s">
        <v>60</v>
      </c>
      <c r="BX851" s="24"/>
      <c r="BY851" s="24"/>
      <c r="BZ851" s="24"/>
      <c r="CA851" s="24"/>
      <c r="CB851" s="24"/>
      <c r="CJ851" s="58">
        <v>1</v>
      </c>
    </row>
    <row r="852" spans="2:88" s="10" customFormat="1" ht="15.95" customHeight="1">
      <c r="B852" s="320"/>
      <c r="C852" s="24"/>
      <c r="D852" s="24"/>
      <c r="E852" s="24"/>
      <c r="F852" s="24"/>
      <c r="G852" s="24"/>
      <c r="H852" s="24"/>
      <c r="I852" s="24"/>
      <c r="J852" s="24"/>
      <c r="K852" s="24"/>
      <c r="L852" s="24"/>
      <c r="M852" s="24"/>
      <c r="N852" s="24" t="s">
        <v>180</v>
      </c>
      <c r="O852" s="24"/>
      <c r="P852" s="24"/>
      <c r="Q852" s="24"/>
      <c r="R852" s="24"/>
      <c r="S852" s="24"/>
      <c r="T852" s="24"/>
      <c r="U852" s="24"/>
      <c r="V852" s="24"/>
      <c r="W852" s="24"/>
      <c r="X852" s="24"/>
      <c r="Y852" s="233" t="s">
        <v>1220</v>
      </c>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60" t="s">
        <v>89</v>
      </c>
      <c r="BF852" s="260"/>
      <c r="BG852" s="307"/>
      <c r="BH852" s="307"/>
      <c r="BI852" s="307"/>
      <c r="BJ852" s="307"/>
      <c r="BK852" s="307"/>
      <c r="BL852" s="307"/>
      <c r="BM852" s="307"/>
      <c r="BN852" s="307"/>
      <c r="BO852" s="307"/>
      <c r="BP852" s="307"/>
      <c r="BQ852" s="307"/>
      <c r="BR852" s="307"/>
      <c r="BS852" s="307"/>
      <c r="BT852" s="307"/>
      <c r="BU852" s="307"/>
      <c r="BV852" s="66"/>
      <c r="BW852" s="62" t="s">
        <v>60</v>
      </c>
      <c r="BX852" s="62"/>
      <c r="BY852" s="62"/>
      <c r="BZ852" s="62"/>
      <c r="CA852" s="62"/>
      <c r="CB852" s="24"/>
      <c r="CC852" s="10" t="s">
        <v>1076</v>
      </c>
      <c r="CJ852" s="58">
        <v>1</v>
      </c>
    </row>
    <row r="853" spans="2:88" s="10" customFormat="1" ht="17.100000000000001" customHeight="1">
      <c r="B853" s="320"/>
      <c r="C853" s="24"/>
      <c r="D853" s="24"/>
      <c r="E853" s="24"/>
      <c r="F853" s="24"/>
      <c r="G853" s="24"/>
      <c r="H853" s="24"/>
      <c r="I853" s="24"/>
      <c r="J853" s="24"/>
      <c r="K853" s="24"/>
      <c r="L853" s="24"/>
      <c r="M853" s="24"/>
      <c r="N853" s="24" t="s">
        <v>181</v>
      </c>
      <c r="O853" s="24"/>
      <c r="P853" s="24"/>
      <c r="Q853" s="24"/>
      <c r="R853" s="24"/>
      <c r="S853" s="24"/>
      <c r="T853" s="24"/>
      <c r="U853" s="24"/>
      <c r="V853" s="24"/>
      <c r="W853" s="24"/>
      <c r="X853" s="24"/>
      <c r="Y853" s="233" t="s">
        <v>1220</v>
      </c>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60" t="s">
        <v>89</v>
      </c>
      <c r="BF853" s="260"/>
      <c r="BG853" s="307"/>
      <c r="BH853" s="307"/>
      <c r="BI853" s="307"/>
      <c r="BJ853" s="307"/>
      <c r="BK853" s="307"/>
      <c r="BL853" s="307"/>
      <c r="BM853" s="307"/>
      <c r="BN853" s="307"/>
      <c r="BO853" s="307"/>
      <c r="BP853" s="307"/>
      <c r="BQ853" s="307"/>
      <c r="BR853" s="307"/>
      <c r="BS853" s="307"/>
      <c r="BT853" s="307"/>
      <c r="BU853" s="307"/>
      <c r="BV853" s="66"/>
      <c r="BW853" s="62" t="s">
        <v>60</v>
      </c>
      <c r="BX853" s="62"/>
      <c r="BY853" s="62"/>
      <c r="BZ853" s="62"/>
      <c r="CA853" s="62"/>
      <c r="CB853" s="24"/>
      <c r="CJ853" s="58">
        <v>1</v>
      </c>
    </row>
    <row r="854" spans="2:88" s="10" customFormat="1" ht="17.100000000000001" customHeight="1">
      <c r="B854" s="320"/>
      <c r="C854" s="24"/>
      <c r="D854" s="24"/>
      <c r="E854" s="24"/>
      <c r="F854" s="24"/>
      <c r="G854" s="24"/>
      <c r="H854" s="24"/>
      <c r="I854" s="24"/>
      <c r="J854" s="24"/>
      <c r="K854" s="24"/>
      <c r="L854" s="24"/>
      <c r="M854" s="24"/>
      <c r="N854" s="24" t="s">
        <v>182</v>
      </c>
      <c r="O854" s="24"/>
      <c r="P854" s="24"/>
      <c r="Q854" s="24"/>
      <c r="R854" s="24"/>
      <c r="S854" s="24"/>
      <c r="T854" s="24"/>
      <c r="U854" s="24"/>
      <c r="V854" s="24"/>
      <c r="W854" s="24"/>
      <c r="X854" s="24"/>
      <c r="Y854" s="233" t="s">
        <v>1220</v>
      </c>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60" t="s">
        <v>89</v>
      </c>
      <c r="BF854" s="260"/>
      <c r="BG854" s="307"/>
      <c r="BH854" s="307"/>
      <c r="BI854" s="307"/>
      <c r="BJ854" s="307"/>
      <c r="BK854" s="307"/>
      <c r="BL854" s="307"/>
      <c r="BM854" s="307"/>
      <c r="BN854" s="307"/>
      <c r="BO854" s="307"/>
      <c r="BP854" s="307"/>
      <c r="BQ854" s="307"/>
      <c r="BR854" s="307"/>
      <c r="BS854" s="307"/>
      <c r="BT854" s="307"/>
      <c r="BU854" s="307"/>
      <c r="BV854" s="66"/>
      <c r="BW854" s="62" t="s">
        <v>60</v>
      </c>
      <c r="BX854" s="62"/>
      <c r="BY854" s="62"/>
      <c r="BZ854" s="62"/>
      <c r="CA854" s="62"/>
      <c r="CB854" s="24"/>
      <c r="CD854" s="1"/>
      <c r="CJ854" s="58">
        <v>1</v>
      </c>
    </row>
    <row r="855" spans="2:88" s="10" customFormat="1" ht="17.100000000000001" customHeight="1">
      <c r="B855" s="320"/>
      <c r="C855" s="24"/>
      <c r="D855" s="24"/>
      <c r="E855" s="24"/>
      <c r="F855" s="24"/>
      <c r="G855" s="24"/>
      <c r="H855" s="24"/>
      <c r="I855" s="24"/>
      <c r="J855" s="24"/>
      <c r="K855" s="24"/>
      <c r="L855" s="24"/>
      <c r="M855" s="24"/>
      <c r="N855" s="24" t="s">
        <v>183</v>
      </c>
      <c r="O855" s="24"/>
      <c r="P855" s="24"/>
      <c r="Q855" s="24"/>
      <c r="R855" s="24"/>
      <c r="S855" s="24"/>
      <c r="T855" s="24"/>
      <c r="U855" s="24"/>
      <c r="V855" s="24"/>
      <c r="W855" s="24"/>
      <c r="X855" s="24"/>
      <c r="Y855" s="233" t="s">
        <v>1220</v>
      </c>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60" t="s">
        <v>89</v>
      </c>
      <c r="BF855" s="260"/>
      <c r="BG855" s="307"/>
      <c r="BH855" s="307"/>
      <c r="BI855" s="307"/>
      <c r="BJ855" s="307"/>
      <c r="BK855" s="307"/>
      <c r="BL855" s="307"/>
      <c r="BM855" s="307"/>
      <c r="BN855" s="307"/>
      <c r="BO855" s="307"/>
      <c r="BP855" s="307"/>
      <c r="BQ855" s="307"/>
      <c r="BR855" s="307"/>
      <c r="BS855" s="307"/>
      <c r="BT855" s="307"/>
      <c r="BU855" s="307"/>
      <c r="BV855" s="66"/>
      <c r="BW855" s="62" t="s">
        <v>60</v>
      </c>
      <c r="BX855" s="62"/>
      <c r="BY855" s="62"/>
      <c r="BZ855" s="62"/>
      <c r="CA855" s="62"/>
      <c r="CB855" s="24"/>
      <c r="CD855" s="1"/>
      <c r="CJ855" s="58">
        <v>1</v>
      </c>
    </row>
    <row r="856" spans="2:88" s="1" customFormat="1" ht="17.100000000000001" customHeight="1">
      <c r="B856" s="320"/>
      <c r="C856" s="24"/>
      <c r="D856" s="24"/>
      <c r="E856" s="24"/>
      <c r="F856" s="24"/>
      <c r="G856" s="24"/>
      <c r="H856" s="24"/>
      <c r="I856" s="24"/>
      <c r="J856" s="24"/>
      <c r="K856" s="24"/>
      <c r="L856" s="24"/>
      <c r="M856" s="24"/>
      <c r="N856" s="24" t="s">
        <v>184</v>
      </c>
      <c r="O856" s="24"/>
      <c r="P856" s="24"/>
      <c r="Q856" s="24"/>
      <c r="R856" s="24"/>
      <c r="S856" s="24"/>
      <c r="T856" s="24"/>
      <c r="U856" s="24"/>
      <c r="V856" s="24"/>
      <c r="W856" s="24"/>
      <c r="X856" s="24"/>
      <c r="Y856" s="233" t="s">
        <v>1220</v>
      </c>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60" t="s">
        <v>89</v>
      </c>
      <c r="BF856" s="260"/>
      <c r="BG856" s="307"/>
      <c r="BH856" s="307"/>
      <c r="BI856" s="307"/>
      <c r="BJ856" s="307"/>
      <c r="BK856" s="307"/>
      <c r="BL856" s="307"/>
      <c r="BM856" s="307"/>
      <c r="BN856" s="307"/>
      <c r="BO856" s="307"/>
      <c r="BP856" s="307"/>
      <c r="BQ856" s="307"/>
      <c r="BR856" s="307"/>
      <c r="BS856" s="307"/>
      <c r="BT856" s="307"/>
      <c r="BU856" s="307"/>
      <c r="BV856" s="66"/>
      <c r="BW856" s="62" t="s">
        <v>60</v>
      </c>
      <c r="BX856" s="62"/>
      <c r="BY856" s="62"/>
      <c r="BZ856" s="62"/>
      <c r="CA856" s="62"/>
      <c r="CB856" s="24"/>
      <c r="CC856" s="202" t="s">
        <v>1077</v>
      </c>
      <c r="CD856" s="7"/>
      <c r="CE856" s="10"/>
      <c r="CJ856" s="58">
        <v>1</v>
      </c>
    </row>
    <row r="857" spans="2:88" s="1" customFormat="1" ht="17.100000000000001" customHeight="1">
      <c r="B857" s="320"/>
      <c r="C857" s="24"/>
      <c r="D857" s="24"/>
      <c r="E857" s="24"/>
      <c r="F857" s="24"/>
      <c r="G857" s="24"/>
      <c r="H857" s="24"/>
      <c r="I857" s="24"/>
      <c r="J857" s="24"/>
      <c r="K857" s="24"/>
      <c r="L857" s="24"/>
      <c r="M857" s="24"/>
      <c r="N857" s="24" t="s">
        <v>185</v>
      </c>
      <c r="O857" s="24"/>
      <c r="P857" s="24"/>
      <c r="Q857" s="24"/>
      <c r="R857" s="24"/>
      <c r="S857" s="24"/>
      <c r="T857" s="24"/>
      <c r="U857" s="24"/>
      <c r="V857" s="24"/>
      <c r="W857" s="24"/>
      <c r="X857" s="24"/>
      <c r="Y857" s="233" t="s">
        <v>1220</v>
      </c>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60" t="s">
        <v>89</v>
      </c>
      <c r="BF857" s="260"/>
      <c r="BG857" s="307"/>
      <c r="BH857" s="307"/>
      <c r="BI857" s="307"/>
      <c r="BJ857" s="307"/>
      <c r="BK857" s="307"/>
      <c r="BL857" s="307"/>
      <c r="BM857" s="307"/>
      <c r="BN857" s="307"/>
      <c r="BO857" s="307"/>
      <c r="BP857" s="307"/>
      <c r="BQ857" s="307"/>
      <c r="BR857" s="307"/>
      <c r="BS857" s="307"/>
      <c r="BT857" s="307"/>
      <c r="BU857" s="307"/>
      <c r="BV857" s="66"/>
      <c r="BW857" s="62" t="s">
        <v>60</v>
      </c>
      <c r="BX857" s="62"/>
      <c r="BY857" s="62"/>
      <c r="BZ857" s="62"/>
      <c r="CA857" s="62"/>
      <c r="CB857" s="24"/>
      <c r="CC857" s="317">
        <f>SUM(BG852:BU857)</f>
        <v>0</v>
      </c>
      <c r="CD857" s="318"/>
      <c r="CE857" s="10"/>
      <c r="CJ857" s="58">
        <v>1</v>
      </c>
    </row>
    <row r="858" spans="2:88" s="2" customFormat="1" ht="4.5" customHeight="1">
      <c r="B858" s="320"/>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20"/>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20"/>
      <c r="C860" s="24"/>
      <c r="D860" s="24" t="s">
        <v>186</v>
      </c>
      <c r="E860" s="24"/>
      <c r="F860" s="24"/>
      <c r="G860" s="24"/>
      <c r="H860" s="24"/>
      <c r="I860" s="24"/>
      <c r="J860" s="24"/>
      <c r="K860" s="24"/>
      <c r="L860" s="24"/>
      <c r="M860" s="24"/>
      <c r="N860" s="24"/>
      <c r="O860" s="24"/>
      <c r="P860" s="24"/>
      <c r="Q860" s="24"/>
      <c r="R860" s="24"/>
      <c r="S860" s="24"/>
      <c r="T860" s="24"/>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J860" s="58">
        <v>1</v>
      </c>
    </row>
    <row r="861" spans="2:88" s="2" customFormat="1" ht="4.5" customHeight="1">
      <c r="B861" s="320"/>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20"/>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5" t="s">
        <v>1018</v>
      </c>
      <c r="C863" s="24"/>
      <c r="D863" s="24" t="s">
        <v>187</v>
      </c>
      <c r="E863" s="24"/>
      <c r="F863" s="24"/>
      <c r="G863" s="24"/>
      <c r="H863" s="24"/>
      <c r="I863" s="24"/>
      <c r="J863" s="24"/>
      <c r="K863" s="24"/>
      <c r="L863" s="24"/>
      <c r="M863" s="24"/>
      <c r="N863" s="24"/>
      <c r="O863" s="24"/>
      <c r="P863" s="24"/>
      <c r="Q863" s="24"/>
      <c r="R863" s="24"/>
      <c r="S863" s="24"/>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174" t="s">
        <v>1018</v>
      </c>
      <c r="CJ863" s="58">
        <v>1</v>
      </c>
    </row>
    <row r="864" spans="2:88" s="2" customFormat="1" ht="14.1" customHeight="1" thickBot="1">
      <c r="B864" s="196" t="s">
        <v>1015</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6" t="s">
        <v>1015</v>
      </c>
      <c r="CD864" s="1"/>
      <c r="CJ864" s="141">
        <v>1</v>
      </c>
    </row>
  </sheetData>
  <sheetProtection algorithmName="SHA-512" hashValue="3SAFtniAzj+uz64GwHViOacvxLLL4ZNtM74sEcIYKWc09djP/ayaFq8/bBdsFt2ST8MzpzqAx5e7nhK+UjaH7Q==" saltValue="dr0LtlzYfcTaTwSefc+VVw=="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8" customWidth="1"/>
    <col min="3" max="44" width="1.125" style="3" customWidth="1"/>
    <col min="45" max="80" width="1.125" customWidth="1"/>
    <col min="81" max="81" width="7.25" customWidth="1"/>
    <col min="82" max="82" width="9" customWidth="1"/>
    <col min="83" max="83" width="13.25" customWidth="1"/>
    <col min="84" max="87" width="9" customWidth="1"/>
    <col min="88" max="88" width="9" style="13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9" t="s">
        <v>1029</v>
      </c>
      <c r="C1" s="327" t="s">
        <v>188</v>
      </c>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119"/>
      <c r="CD1" s="119"/>
      <c r="CE1" s="88"/>
      <c r="CF1" s="88"/>
      <c r="CG1" s="88"/>
      <c r="CH1" s="88"/>
      <c r="CI1" s="88"/>
      <c r="CJ1" s="143"/>
    </row>
    <row r="2" spans="2:88" s="14" customFormat="1" ht="15.75" customHeight="1">
      <c r="B2" s="209"/>
      <c r="C2" s="324" t="s">
        <v>189</v>
      </c>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118"/>
      <c r="CD2" s="118"/>
      <c r="CJ2" s="146"/>
    </row>
    <row r="3" spans="2:88" s="2" customFormat="1" ht="2.1" customHeight="1">
      <c r="B3" s="209"/>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21" t="s">
        <v>1035</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21"/>
      <c r="C5" s="94"/>
      <c r="D5" s="94" t="s">
        <v>190</v>
      </c>
      <c r="E5" s="94"/>
      <c r="F5" s="94"/>
      <c r="G5" s="94"/>
      <c r="H5" s="94"/>
      <c r="I5" s="94"/>
      <c r="J5" s="94"/>
      <c r="K5" s="94"/>
      <c r="L5" s="94"/>
      <c r="M5" s="94"/>
      <c r="N5" s="94"/>
      <c r="O5" s="94"/>
      <c r="P5" s="94"/>
      <c r="Q5" s="94"/>
      <c r="R5" s="94"/>
      <c r="S5" s="94"/>
      <c r="T5" s="94"/>
      <c r="U5" s="95"/>
      <c r="V5" s="95"/>
      <c r="W5" s="95"/>
      <c r="X5" s="95"/>
      <c r="Y5" s="95"/>
      <c r="Z5" s="95"/>
      <c r="AA5" s="323"/>
      <c r="AB5" s="323"/>
      <c r="AC5" s="323"/>
      <c r="AD5" s="323"/>
      <c r="AE5" s="323"/>
      <c r="AF5" s="323"/>
      <c r="AG5" s="323"/>
      <c r="AH5" s="323"/>
      <c r="AI5" s="323"/>
      <c r="AJ5" s="323"/>
      <c r="AK5" s="323"/>
      <c r="AL5" s="323"/>
      <c r="AM5" s="323"/>
      <c r="AN5" s="323"/>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8" t="s">
        <v>816</v>
      </c>
      <c r="CD5" s="118"/>
      <c r="CJ5" s="146"/>
    </row>
    <row r="6" spans="2:88" s="2" customFormat="1" ht="4.5" customHeight="1">
      <c r="B6" s="32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21"/>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21"/>
      <c r="C8" s="94"/>
      <c r="D8" s="94" t="s">
        <v>191</v>
      </c>
      <c r="E8" s="94"/>
      <c r="F8" s="94"/>
      <c r="G8" s="94"/>
      <c r="H8" s="94"/>
      <c r="I8" s="94"/>
      <c r="J8" s="94"/>
      <c r="K8" s="94"/>
      <c r="L8" s="94"/>
      <c r="M8" s="94"/>
      <c r="N8" s="94"/>
      <c r="O8" s="94"/>
      <c r="P8" s="94"/>
      <c r="Q8" s="94"/>
      <c r="R8" s="94"/>
      <c r="S8" s="94"/>
      <c r="T8" s="94"/>
      <c r="U8" s="95"/>
      <c r="V8" s="95"/>
      <c r="W8" s="95"/>
      <c r="X8" s="95"/>
      <c r="Y8" s="95"/>
      <c r="Z8" s="95"/>
      <c r="AA8" s="307"/>
      <c r="AB8" s="307"/>
      <c r="AC8" s="307"/>
      <c r="AD8" s="307"/>
      <c r="AE8" s="307"/>
      <c r="AF8" s="307"/>
      <c r="AG8" s="307"/>
      <c r="AH8" s="307"/>
      <c r="AI8" s="307"/>
      <c r="AJ8" s="307"/>
      <c r="AK8" s="307"/>
      <c r="AL8" s="307"/>
      <c r="AM8" s="307"/>
      <c r="AN8" s="307"/>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8" t="s">
        <v>815</v>
      </c>
      <c r="CD8" s="118"/>
      <c r="CJ8" s="146"/>
    </row>
    <row r="9" spans="2:88" s="2" customFormat="1" ht="4.5" customHeight="1">
      <c r="B9" s="321"/>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21"/>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21"/>
      <c r="C11" s="94"/>
      <c r="D11" s="94" t="s">
        <v>192</v>
      </c>
      <c r="E11" s="94"/>
      <c r="F11" s="94"/>
      <c r="G11" s="94"/>
      <c r="H11" s="94"/>
      <c r="I11" s="94"/>
      <c r="J11" s="94"/>
      <c r="K11" s="94"/>
      <c r="L11" s="94"/>
      <c r="M11" s="94"/>
      <c r="N11" s="94"/>
      <c r="O11" s="94"/>
      <c r="P11" s="94"/>
      <c r="Q11" s="94"/>
      <c r="R11" s="94"/>
      <c r="S11" s="94"/>
      <c r="T11" s="94"/>
      <c r="U11" s="94"/>
      <c r="V11" s="96"/>
      <c r="W11" s="96"/>
      <c r="X11" s="96"/>
      <c r="Y11" s="96"/>
      <c r="Z11" s="96"/>
      <c r="AA11" s="324" t="str">
        <f>IF(V11="","","m")</f>
        <v/>
      </c>
      <c r="AB11" s="324"/>
      <c r="AC11" s="324"/>
      <c r="AD11" s="324"/>
      <c r="AE11" s="324"/>
      <c r="AF11" s="324"/>
      <c r="AG11" s="324"/>
      <c r="AH11" s="324"/>
      <c r="AI11" s="324"/>
      <c r="AJ11" s="324"/>
      <c r="AK11" s="324"/>
      <c r="AL11" s="324"/>
      <c r="AM11" s="324"/>
      <c r="AN11" s="32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8"/>
      <c r="CD11" s="118"/>
      <c r="CJ11" s="146"/>
    </row>
    <row r="12" spans="2:88" s="14" customFormat="1" ht="17.100000000000001" customHeight="1">
      <c r="B12" s="321"/>
      <c r="C12" s="94"/>
      <c r="D12" s="94"/>
      <c r="E12" s="94"/>
      <c r="F12" s="42" t="s">
        <v>193</v>
      </c>
      <c r="G12" s="42"/>
      <c r="H12" s="42"/>
      <c r="I12" s="42"/>
      <c r="J12" s="42"/>
      <c r="K12" s="42"/>
      <c r="L12" s="42"/>
      <c r="M12" s="42"/>
      <c r="N12" s="42"/>
      <c r="O12" s="97"/>
      <c r="P12" s="98"/>
      <c r="Q12" s="98"/>
      <c r="R12" s="98"/>
      <c r="S12" s="98"/>
      <c r="T12" s="98"/>
      <c r="U12" s="98"/>
      <c r="V12" s="98"/>
      <c r="W12" s="96"/>
      <c r="X12" s="96"/>
      <c r="Y12" s="96"/>
      <c r="Z12" s="96"/>
      <c r="AA12" s="273"/>
      <c r="AB12" s="273"/>
      <c r="AC12" s="273"/>
      <c r="AD12" s="273"/>
      <c r="AE12" s="273"/>
      <c r="AF12" s="273"/>
      <c r="AG12" s="273"/>
      <c r="AH12" s="273"/>
      <c r="AI12" s="273"/>
      <c r="AJ12" s="273"/>
      <c r="AK12" s="273"/>
      <c r="AL12" s="273"/>
      <c r="AM12" s="273"/>
      <c r="AN12" s="273"/>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8" t="s">
        <v>815</v>
      </c>
      <c r="CD12" s="118"/>
      <c r="CJ12" s="146"/>
    </row>
    <row r="13" spans="2:88" s="14" customFormat="1" ht="17.100000000000001" customHeight="1">
      <c r="B13" s="321"/>
      <c r="C13" s="94"/>
      <c r="D13" s="94"/>
      <c r="E13" s="94"/>
      <c r="F13" s="42" t="s">
        <v>194</v>
      </c>
      <c r="G13" s="94"/>
      <c r="H13" s="94"/>
      <c r="I13" s="94"/>
      <c r="J13" s="94"/>
      <c r="K13" s="94"/>
      <c r="L13" s="94"/>
      <c r="M13" s="94"/>
      <c r="N13" s="94"/>
      <c r="O13" s="97"/>
      <c r="P13" s="98"/>
      <c r="Q13" s="94"/>
      <c r="R13" s="94"/>
      <c r="S13" s="94"/>
      <c r="T13" s="94"/>
      <c r="U13" s="94"/>
      <c r="V13" s="94"/>
      <c r="W13" s="96"/>
      <c r="X13" s="96"/>
      <c r="Y13" s="96"/>
      <c r="Z13" s="96"/>
      <c r="AA13" s="273"/>
      <c r="AB13" s="273"/>
      <c r="AC13" s="273"/>
      <c r="AD13" s="273"/>
      <c r="AE13" s="273"/>
      <c r="AF13" s="273"/>
      <c r="AG13" s="273"/>
      <c r="AH13" s="273"/>
      <c r="AI13" s="273"/>
      <c r="AJ13" s="273"/>
      <c r="AK13" s="273"/>
      <c r="AL13" s="273"/>
      <c r="AM13" s="273"/>
      <c r="AN13" s="273"/>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8" t="s">
        <v>815</v>
      </c>
      <c r="CD13" s="118"/>
      <c r="CJ13" s="146"/>
    </row>
    <row r="14" spans="2:88" s="14" customFormat="1" ht="17.100000000000001" customHeight="1">
      <c r="B14" s="321"/>
      <c r="C14" s="94"/>
      <c r="D14" s="94"/>
      <c r="E14" s="94"/>
      <c r="F14" s="42" t="s">
        <v>195</v>
      </c>
      <c r="G14" s="94"/>
      <c r="H14" s="94"/>
      <c r="I14" s="94"/>
      <c r="J14" s="94"/>
      <c r="K14" s="94"/>
      <c r="L14" s="94"/>
      <c r="M14" s="94"/>
      <c r="N14" s="94"/>
      <c r="O14" s="94"/>
      <c r="P14" s="94"/>
      <c r="Q14" s="94" t="s">
        <v>196</v>
      </c>
      <c r="R14" s="94"/>
      <c r="S14" s="94"/>
      <c r="T14" s="99"/>
      <c r="U14" s="99"/>
      <c r="V14" s="99" t="s">
        <v>59</v>
      </c>
      <c r="W14" s="323"/>
      <c r="X14" s="323"/>
      <c r="Y14" s="323"/>
      <c r="Z14" s="323"/>
      <c r="AA14" s="323"/>
      <c r="AB14" s="323"/>
      <c r="AC14" s="323"/>
      <c r="AD14" s="94" t="s">
        <v>55</v>
      </c>
      <c r="AE14" s="94"/>
      <c r="AF14" s="94"/>
      <c r="AG14" s="94"/>
      <c r="AH14" s="94"/>
      <c r="AI14" s="94"/>
      <c r="AJ14" s="94"/>
      <c r="AK14" s="94"/>
      <c r="AL14" s="94"/>
      <c r="AM14" s="94" t="s">
        <v>197</v>
      </c>
      <c r="AN14" s="94"/>
      <c r="AO14" s="94"/>
      <c r="AP14" s="99"/>
      <c r="AQ14" s="99"/>
      <c r="AR14" s="99" t="s">
        <v>59</v>
      </c>
      <c r="AS14" s="323"/>
      <c r="AT14" s="323"/>
      <c r="AU14" s="323"/>
      <c r="AV14" s="323"/>
      <c r="AW14" s="323"/>
      <c r="AX14" s="323"/>
      <c r="AY14" s="323"/>
      <c r="AZ14" s="94" t="s">
        <v>55</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8" t="s">
        <v>815</v>
      </c>
      <c r="CD14" s="118"/>
      <c r="CJ14" s="146"/>
    </row>
    <row r="15" spans="2:88" s="14" customFormat="1" ht="17.100000000000001" customHeight="1">
      <c r="B15" s="321"/>
      <c r="C15" s="94"/>
      <c r="D15" s="94"/>
      <c r="E15" s="94"/>
      <c r="F15" s="42" t="s">
        <v>198</v>
      </c>
      <c r="G15" s="94"/>
      <c r="H15" s="94"/>
      <c r="I15" s="94"/>
      <c r="J15" s="94"/>
      <c r="K15" s="94"/>
      <c r="L15" s="94"/>
      <c r="M15" s="100"/>
      <c r="N15" s="100"/>
      <c r="O15" s="100"/>
      <c r="P15" s="100"/>
      <c r="Q15" s="325" t="s">
        <v>931</v>
      </c>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100"/>
      <c r="AO15" s="100"/>
      <c r="AP15" s="326" t="s">
        <v>738</v>
      </c>
      <c r="AQ15" s="326"/>
      <c r="AR15" s="326"/>
      <c r="AS15" s="100"/>
      <c r="AT15" s="100"/>
      <c r="AU15" s="325"/>
      <c r="AV15" s="325"/>
      <c r="AW15" s="325"/>
      <c r="AX15" s="325"/>
      <c r="AY15" s="325"/>
      <c r="AZ15" s="325"/>
      <c r="BA15" s="325"/>
      <c r="BB15" s="325"/>
      <c r="BC15" s="325"/>
      <c r="BD15" s="325"/>
      <c r="BE15" s="325"/>
      <c r="BF15" s="325"/>
      <c r="BG15" s="325"/>
      <c r="BH15" s="325"/>
      <c r="BI15" s="325"/>
      <c r="BJ15" s="325"/>
      <c r="BK15" s="325"/>
      <c r="BL15" s="325"/>
      <c r="BM15" s="325"/>
      <c r="BN15" s="325"/>
      <c r="BO15" s="94"/>
      <c r="BP15" s="94"/>
      <c r="BQ15" s="94"/>
      <c r="BR15" s="94"/>
      <c r="BS15" s="94"/>
      <c r="BT15" s="94"/>
      <c r="BU15" s="94"/>
      <c r="BV15" s="94"/>
      <c r="BW15" s="94"/>
      <c r="BX15" s="94"/>
      <c r="BY15" s="94"/>
      <c r="BZ15" s="94"/>
      <c r="CA15" s="94"/>
      <c r="CB15" s="94"/>
      <c r="CC15" s="118" t="s">
        <v>815</v>
      </c>
      <c r="CD15" s="118"/>
      <c r="CJ15" s="146"/>
    </row>
    <row r="16" spans="2:88" s="2" customFormat="1" ht="4.5" customHeight="1">
      <c r="B16" s="321"/>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21"/>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21"/>
      <c r="C18" s="94"/>
      <c r="D18" s="324" t="s">
        <v>199</v>
      </c>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8"/>
      <c r="CD18" s="118"/>
      <c r="CJ18" s="146"/>
    </row>
    <row r="19" spans="2:88" s="14" customFormat="1" ht="17.100000000000001" customHeight="1">
      <c r="B19" s="321"/>
      <c r="C19" s="94"/>
      <c r="D19" s="94"/>
      <c r="E19" s="94"/>
      <c r="F19" s="94"/>
      <c r="G19" s="323" t="s">
        <v>37</v>
      </c>
      <c r="H19" s="323"/>
      <c r="I19" s="323"/>
      <c r="J19" s="94" t="s">
        <v>655</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8" t="s">
        <v>1045</v>
      </c>
      <c r="CD19" s="118"/>
      <c r="CJ19" s="146"/>
    </row>
    <row r="20" spans="2:88" s="14" customFormat="1" ht="17.100000000000001" customHeight="1">
      <c r="B20" s="321"/>
      <c r="C20" s="94"/>
      <c r="D20" s="94"/>
      <c r="E20" s="94"/>
      <c r="F20" s="94"/>
      <c r="G20" s="323" t="s">
        <v>37</v>
      </c>
      <c r="H20" s="323"/>
      <c r="I20" s="323"/>
      <c r="J20" s="94" t="s">
        <v>656</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8"/>
      <c r="CD20" s="118"/>
      <c r="CJ20" s="146"/>
    </row>
    <row r="21" spans="2:88" s="2" customFormat="1" ht="4.5" customHeight="1">
      <c r="B21" s="321"/>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21"/>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21"/>
      <c r="C23" s="94"/>
      <c r="D23" s="94" t="s">
        <v>200</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8"/>
      <c r="CD23" s="118"/>
      <c r="CJ23" s="146"/>
    </row>
    <row r="24" spans="2:88" s="14" customFormat="1" ht="17.100000000000001" customHeight="1">
      <c r="B24" s="321"/>
      <c r="C24" s="94"/>
      <c r="D24" s="94"/>
      <c r="E24" s="94"/>
      <c r="F24" s="94"/>
      <c r="G24" s="323" t="s">
        <v>37</v>
      </c>
      <c r="H24" s="323"/>
      <c r="I24" s="323"/>
      <c r="J24" s="94" t="s">
        <v>657</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8" t="s">
        <v>1046</v>
      </c>
      <c r="CD24" s="118"/>
      <c r="CJ24" s="146"/>
    </row>
    <row r="25" spans="2:88" s="14" customFormat="1" ht="17.100000000000001" customHeight="1">
      <c r="B25" s="321"/>
      <c r="C25" s="94"/>
      <c r="D25" s="94"/>
      <c r="E25" s="94"/>
      <c r="F25" s="94"/>
      <c r="G25" s="323" t="s">
        <v>37</v>
      </c>
      <c r="H25" s="323"/>
      <c r="I25" s="323"/>
      <c r="J25" s="94" t="s">
        <v>658</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8" t="s">
        <v>809</v>
      </c>
      <c r="CD25" s="118"/>
      <c r="CJ25" s="146"/>
    </row>
    <row r="26" spans="2:88" s="14" customFormat="1" ht="17.100000000000001" customHeight="1">
      <c r="B26" s="321"/>
      <c r="C26" s="94"/>
      <c r="D26" s="94"/>
      <c r="E26" s="94"/>
      <c r="F26" s="94"/>
      <c r="G26" s="323" t="s">
        <v>37</v>
      </c>
      <c r="H26" s="323"/>
      <c r="I26" s="323"/>
      <c r="J26" s="94" t="s">
        <v>659</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8" t="s">
        <v>810</v>
      </c>
      <c r="CD26" s="118"/>
      <c r="CJ26" s="146"/>
    </row>
    <row r="27" spans="2:88" s="14" customFormat="1" ht="17.100000000000001" customHeight="1">
      <c r="B27" s="321"/>
      <c r="C27" s="94"/>
      <c r="D27" s="94"/>
      <c r="E27" s="94"/>
      <c r="F27" s="94"/>
      <c r="G27" s="323" t="s">
        <v>37</v>
      </c>
      <c r="H27" s="323"/>
      <c r="I27" s="323"/>
      <c r="J27" s="94" t="s">
        <v>660</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8" t="s">
        <v>811</v>
      </c>
      <c r="CD27" s="118"/>
      <c r="CJ27" s="146"/>
    </row>
    <row r="28" spans="2:88" s="14" customFormat="1" ht="17.100000000000001" customHeight="1">
      <c r="B28" s="321"/>
      <c r="C28" s="94"/>
      <c r="D28" s="94"/>
      <c r="E28" s="94"/>
      <c r="F28" s="94"/>
      <c r="G28" s="323" t="s">
        <v>37</v>
      </c>
      <c r="H28" s="323"/>
      <c r="I28" s="323"/>
      <c r="J28" s="94" t="s">
        <v>661</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8" t="s">
        <v>812</v>
      </c>
      <c r="CD28" s="118"/>
      <c r="CJ28" s="146"/>
    </row>
    <row r="29" spans="2:88" s="2" customFormat="1" ht="4.5" customHeight="1">
      <c r="B29" s="321"/>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21"/>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21"/>
      <c r="C31" s="94"/>
      <c r="D31" s="94" t="s">
        <v>201</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8"/>
      <c r="CD31" s="118"/>
      <c r="CJ31" s="146"/>
    </row>
    <row r="32" spans="2:88" s="14" customFormat="1" ht="17.100000000000001" customHeight="1">
      <c r="B32" s="321"/>
      <c r="C32" s="94"/>
      <c r="D32" s="94"/>
      <c r="E32" s="94"/>
      <c r="F32" s="94"/>
      <c r="G32" s="42" t="s">
        <v>202</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8"/>
      <c r="CD32" s="118"/>
      <c r="CJ32" s="146"/>
    </row>
    <row r="33" spans="2:88" s="14" customFormat="1" ht="17.100000000000001" customHeight="1">
      <c r="B33" s="321"/>
      <c r="C33" s="94"/>
      <c r="D33" s="42"/>
      <c r="E33" s="94"/>
      <c r="F33" s="94"/>
      <c r="G33" s="94"/>
      <c r="H33" s="94"/>
      <c r="I33" s="94" t="s">
        <v>59</v>
      </c>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94" t="s">
        <v>55</v>
      </c>
      <c r="CC33" s="118" t="s">
        <v>934</v>
      </c>
      <c r="CD33" s="118"/>
      <c r="CJ33" s="146"/>
    </row>
    <row r="34" spans="2:88" s="14" customFormat="1" ht="17.100000000000001" customHeight="1">
      <c r="B34" s="321"/>
      <c r="C34" s="94"/>
      <c r="D34" s="94"/>
      <c r="E34" s="94"/>
      <c r="F34" s="94"/>
      <c r="G34" s="42" t="s">
        <v>203</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8"/>
      <c r="CD34" s="118"/>
      <c r="CJ34" s="146"/>
    </row>
    <row r="35" spans="2:88" s="14" customFormat="1" ht="17.100000000000001" customHeight="1">
      <c r="B35" s="321"/>
      <c r="C35" s="94"/>
      <c r="D35" s="94"/>
      <c r="E35" s="94"/>
      <c r="F35" s="94"/>
      <c r="G35" s="94"/>
      <c r="H35" s="94"/>
      <c r="I35" s="323" t="s">
        <v>37</v>
      </c>
      <c r="J35" s="323"/>
      <c r="K35" s="323"/>
      <c r="L35" s="94" t="s">
        <v>662</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8"/>
      <c r="CD35" s="118"/>
      <c r="CJ35" s="146"/>
    </row>
    <row r="36" spans="2:88" s="14" customFormat="1" ht="17.100000000000001" customHeight="1">
      <c r="B36" s="321"/>
      <c r="C36" s="94"/>
      <c r="D36" s="94"/>
      <c r="E36" s="94"/>
      <c r="F36" s="94"/>
      <c r="G36" s="94"/>
      <c r="H36" s="94"/>
      <c r="I36" s="94"/>
      <c r="J36" s="94" t="s">
        <v>204</v>
      </c>
      <c r="K36" s="94"/>
      <c r="L36" s="94"/>
      <c r="M36" s="94"/>
      <c r="N36" s="94"/>
      <c r="O36" s="94"/>
      <c r="P36" s="94"/>
      <c r="Q36" s="94"/>
      <c r="R36" s="94"/>
      <c r="S36" s="94"/>
      <c r="T36" s="94"/>
      <c r="U36" s="94"/>
      <c r="V36" s="94"/>
      <c r="W36" s="322"/>
      <c r="X36" s="322"/>
      <c r="Y36" s="322"/>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94" t="s">
        <v>55</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8"/>
      <c r="CD36" s="118"/>
      <c r="CJ36" s="146"/>
    </row>
    <row r="37" spans="2:88" s="14" customFormat="1" ht="17.100000000000001" customHeight="1">
      <c r="B37" s="321"/>
      <c r="C37" s="94"/>
      <c r="D37" s="94"/>
      <c r="E37" s="94"/>
      <c r="F37" s="94"/>
      <c r="G37" s="94"/>
      <c r="H37" s="94"/>
      <c r="I37" s="323" t="s">
        <v>37</v>
      </c>
      <c r="J37" s="323"/>
      <c r="K37" s="323"/>
      <c r="L37" s="94" t="s">
        <v>663</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8" t="s">
        <v>849</v>
      </c>
      <c r="CD37" s="118"/>
      <c r="CJ37" s="146"/>
    </row>
    <row r="38" spans="2:88" s="2" customFormat="1" ht="4.5" customHeight="1">
      <c r="B38" s="321"/>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2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21"/>
      <c r="C40" s="94"/>
      <c r="D40" s="94" t="s">
        <v>205</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8"/>
      <c r="CD40" s="118"/>
      <c r="CJ40" s="146"/>
    </row>
    <row r="41" spans="2:88" s="14" customFormat="1" ht="17.100000000000001" customHeight="1">
      <c r="B41" s="321"/>
      <c r="C41" s="94"/>
      <c r="D41" s="99"/>
      <c r="E41" s="94"/>
      <c r="F41" s="94"/>
      <c r="G41" s="94"/>
      <c r="H41" s="94" t="s">
        <v>59</v>
      </c>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94" t="s">
        <v>55</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8" t="s">
        <v>814</v>
      </c>
      <c r="CD41" s="118"/>
      <c r="CJ41" s="146"/>
    </row>
    <row r="42" spans="2:88" s="2" customFormat="1" ht="4.5" customHeight="1">
      <c r="B42" s="321"/>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2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21"/>
      <c r="C44" s="94"/>
      <c r="D44" s="94" t="s">
        <v>206</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8"/>
      <c r="CD44" s="118"/>
      <c r="CJ44" s="146"/>
    </row>
    <row r="45" spans="2:88" s="15" customFormat="1" ht="17.100000000000001" customHeight="1">
      <c r="B45" s="321"/>
      <c r="C45" s="102"/>
      <c r="D45" s="102"/>
      <c r="E45" s="102"/>
      <c r="F45" s="102"/>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102"/>
      <c r="CC45" s="125"/>
      <c r="CD45" s="125"/>
      <c r="CJ45" s="147"/>
    </row>
    <row r="46" spans="2:88" s="15" customFormat="1" ht="17.100000000000001" customHeight="1">
      <c r="B46" s="321"/>
      <c r="C46" s="102"/>
      <c r="D46" s="102"/>
      <c r="E46" s="102"/>
      <c r="F46" s="102"/>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102"/>
      <c r="CC46" s="125"/>
      <c r="CD46" s="125"/>
      <c r="CJ46" s="147"/>
    </row>
    <row r="47" spans="2:88" s="15" customFormat="1" ht="17.100000000000001" customHeight="1">
      <c r="B47" s="321"/>
      <c r="C47" s="102"/>
      <c r="D47" s="102"/>
      <c r="E47" s="102"/>
      <c r="F47" s="102"/>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102"/>
      <c r="CC47" s="125"/>
      <c r="CD47" s="125"/>
      <c r="CJ47" s="147"/>
    </row>
    <row r="48" spans="2:88" s="1" customFormat="1" ht="17.100000000000001" customHeight="1">
      <c r="B48" s="321"/>
      <c r="C48" s="24"/>
      <c r="D48" s="24"/>
      <c r="E48" s="24"/>
      <c r="F48" s="24"/>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5"/>
      <c r="CJ48" s="140"/>
    </row>
    <row r="49" spans="2:88" s="1" customFormat="1" ht="17.100000000000001" customHeight="1">
      <c r="B49" s="321"/>
      <c r="C49" s="24"/>
      <c r="D49" s="24"/>
      <c r="E49" s="24"/>
      <c r="F49" s="24"/>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5"/>
      <c r="CJ49" s="140"/>
    </row>
    <row r="50" spans="2:88" s="1" customFormat="1" ht="17.100000000000001" customHeight="1">
      <c r="B50" s="321"/>
      <c r="C50" s="24"/>
      <c r="D50" s="24"/>
      <c r="E50" s="24"/>
      <c r="F50" s="24"/>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5"/>
      <c r="CJ50" s="140"/>
    </row>
    <row r="51" spans="2:88" s="1" customFormat="1" ht="17.100000000000001" customHeight="1">
      <c r="B51" s="321"/>
      <c r="C51" s="24"/>
      <c r="D51" s="24"/>
      <c r="E51" s="24"/>
      <c r="F51" s="24"/>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5"/>
      <c r="CJ51" s="140"/>
    </row>
    <row r="52" spans="2:88" s="1" customFormat="1" ht="17.100000000000001" customHeight="1">
      <c r="B52" s="321"/>
      <c r="C52" s="24"/>
      <c r="D52" s="24"/>
      <c r="E52" s="24"/>
      <c r="F52" s="24"/>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5"/>
      <c r="CJ52" s="140"/>
    </row>
    <row r="53" spans="2:88" s="1" customFormat="1" ht="17.100000000000001" customHeight="1">
      <c r="B53" s="321"/>
      <c r="C53" s="24"/>
      <c r="D53" s="24"/>
      <c r="E53" s="24"/>
      <c r="F53" s="24"/>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5"/>
      <c r="CJ53" s="140"/>
    </row>
    <row r="54" spans="2:88" s="1" customFormat="1" ht="17.100000000000001" customHeight="1">
      <c r="B54" s="321"/>
      <c r="C54" s="24"/>
      <c r="D54" s="24"/>
      <c r="E54" s="24"/>
      <c r="F54" s="24"/>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5"/>
      <c r="CJ54" s="140"/>
    </row>
    <row r="55" spans="2:88" s="1" customFormat="1" ht="17.100000000000001" customHeight="1">
      <c r="B55" s="195" t="s">
        <v>1018</v>
      </c>
      <c r="C55" s="24"/>
      <c r="D55" s="24"/>
      <c r="E55" s="24"/>
      <c r="F55" s="24"/>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5"/>
      <c r="CC55" s="174" t="s">
        <v>1018</v>
      </c>
      <c r="CJ55" s="140"/>
    </row>
    <row r="56" spans="2:88" s="2" customFormat="1" ht="15.75" customHeight="1" thickBot="1">
      <c r="B56" s="196" t="s">
        <v>1015</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6" t="s">
        <v>1015</v>
      </c>
      <c r="CD56" s="1"/>
      <c r="CJ56" s="58"/>
    </row>
    <row r="57" spans="2:88" s="12" customFormat="1" ht="18" customHeight="1">
      <c r="B57" s="197" t="s">
        <v>1016</v>
      </c>
      <c r="C57" s="269" t="s">
        <v>188</v>
      </c>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c r="AH57" s="269"/>
      <c r="AI57" s="269"/>
      <c r="AJ57" s="269"/>
      <c r="AK57" s="269"/>
      <c r="AL57" s="269"/>
      <c r="AM57" s="269"/>
      <c r="AN57" s="269"/>
      <c r="AO57" s="269"/>
      <c r="AP57" s="269"/>
      <c r="AQ57" s="269"/>
      <c r="AR57" s="269"/>
      <c r="AS57" s="269"/>
      <c r="AT57" s="269"/>
      <c r="AU57" s="269"/>
      <c r="AV57" s="269"/>
      <c r="AW57" s="269"/>
      <c r="AX57" s="269"/>
      <c r="AY57" s="269"/>
      <c r="AZ57" s="269"/>
      <c r="BA57" s="269"/>
      <c r="BB57" s="269"/>
      <c r="BC57" s="269"/>
      <c r="BD57" s="269"/>
      <c r="BE57" s="269"/>
      <c r="BF57" s="269"/>
      <c r="BG57" s="269"/>
      <c r="BH57" s="269"/>
      <c r="BI57" s="269"/>
      <c r="BJ57" s="269"/>
      <c r="BK57" s="269"/>
      <c r="BL57" s="269"/>
      <c r="BM57" s="269"/>
      <c r="BN57" s="269"/>
      <c r="BO57" s="269"/>
      <c r="BP57" s="269"/>
      <c r="BQ57" s="269"/>
      <c r="BR57" s="269"/>
      <c r="BS57" s="269"/>
      <c r="BT57" s="269"/>
      <c r="BU57" s="269"/>
      <c r="BV57" s="269"/>
      <c r="BW57" s="269"/>
      <c r="BX57" s="269"/>
      <c r="BY57" s="269"/>
      <c r="BZ57" s="269"/>
      <c r="CA57" s="269"/>
      <c r="CB57" s="269"/>
      <c r="CC57" s="177" t="s">
        <v>1016</v>
      </c>
      <c r="CD57" s="119" t="s">
        <v>802</v>
      </c>
      <c r="CJ57" s="142"/>
    </row>
    <row r="58" spans="2:88" s="14" customFormat="1" ht="15.75" customHeight="1">
      <c r="B58" s="321" t="s">
        <v>1036</v>
      </c>
      <c r="C58" s="324" t="s">
        <v>189</v>
      </c>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118"/>
      <c r="CD58" s="118"/>
      <c r="CJ58" s="146"/>
    </row>
    <row r="59" spans="2:88" s="2" customFormat="1" ht="2.1" customHeight="1">
      <c r="B59" s="321"/>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2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21"/>
      <c r="C61" s="94"/>
      <c r="D61" s="94" t="s">
        <v>190</v>
      </c>
      <c r="E61" s="94"/>
      <c r="F61" s="94"/>
      <c r="G61" s="94"/>
      <c r="H61" s="94"/>
      <c r="I61" s="94"/>
      <c r="J61" s="94"/>
      <c r="K61" s="94"/>
      <c r="L61" s="94"/>
      <c r="M61" s="94"/>
      <c r="N61" s="94"/>
      <c r="O61" s="94"/>
      <c r="P61" s="94"/>
      <c r="Q61" s="94"/>
      <c r="R61" s="94"/>
      <c r="S61" s="94"/>
      <c r="T61" s="94"/>
      <c r="U61" s="95"/>
      <c r="V61" s="95"/>
      <c r="W61" s="95"/>
      <c r="X61" s="95"/>
      <c r="Y61" s="95"/>
      <c r="Z61" s="95"/>
      <c r="AA61" s="323"/>
      <c r="AB61" s="323"/>
      <c r="AC61" s="323"/>
      <c r="AD61" s="323"/>
      <c r="AE61" s="323"/>
      <c r="AF61" s="323"/>
      <c r="AG61" s="323"/>
      <c r="AH61" s="323"/>
      <c r="AI61" s="323"/>
      <c r="AJ61" s="323"/>
      <c r="AK61" s="323"/>
      <c r="AL61" s="323"/>
      <c r="AM61" s="323"/>
      <c r="AN61" s="323"/>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8" t="s">
        <v>816</v>
      </c>
      <c r="CD61" s="118"/>
      <c r="CJ61" s="146"/>
    </row>
    <row r="62" spans="2:88" s="2" customFormat="1" ht="4.5" customHeight="1">
      <c r="B62" s="32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2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21"/>
      <c r="C64" s="94"/>
      <c r="D64" s="94" t="s">
        <v>191</v>
      </c>
      <c r="E64" s="94"/>
      <c r="F64" s="94"/>
      <c r="G64" s="94"/>
      <c r="H64" s="94"/>
      <c r="I64" s="94"/>
      <c r="J64" s="94"/>
      <c r="K64" s="94"/>
      <c r="L64" s="94"/>
      <c r="M64" s="94"/>
      <c r="N64" s="94"/>
      <c r="O64" s="94"/>
      <c r="P64" s="94"/>
      <c r="Q64" s="94"/>
      <c r="R64" s="94"/>
      <c r="S64" s="94"/>
      <c r="T64" s="94"/>
      <c r="U64" s="95"/>
      <c r="V64" s="95"/>
      <c r="W64" s="95"/>
      <c r="X64" s="95"/>
      <c r="Y64" s="95"/>
      <c r="Z64" s="95"/>
      <c r="AA64" s="307"/>
      <c r="AB64" s="307"/>
      <c r="AC64" s="307"/>
      <c r="AD64" s="307"/>
      <c r="AE64" s="307"/>
      <c r="AF64" s="307"/>
      <c r="AG64" s="307"/>
      <c r="AH64" s="307"/>
      <c r="AI64" s="307"/>
      <c r="AJ64" s="307"/>
      <c r="AK64" s="307"/>
      <c r="AL64" s="307"/>
      <c r="AM64" s="307"/>
      <c r="AN64" s="307"/>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8"/>
      <c r="CD64" s="118"/>
      <c r="CJ64" s="146"/>
    </row>
    <row r="65" spans="2:88" s="2" customFormat="1" ht="4.5" customHeight="1">
      <c r="B65" s="32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2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21"/>
      <c r="C67" s="94"/>
      <c r="D67" s="94" t="s">
        <v>192</v>
      </c>
      <c r="E67" s="94"/>
      <c r="F67" s="94"/>
      <c r="G67" s="94"/>
      <c r="H67" s="94"/>
      <c r="I67" s="94"/>
      <c r="J67" s="94"/>
      <c r="K67" s="94"/>
      <c r="L67" s="94"/>
      <c r="M67" s="94"/>
      <c r="N67" s="94"/>
      <c r="O67" s="94"/>
      <c r="P67" s="94"/>
      <c r="Q67" s="94"/>
      <c r="R67" s="94"/>
      <c r="S67" s="94"/>
      <c r="T67" s="94"/>
      <c r="U67" s="94"/>
      <c r="V67" s="96"/>
      <c r="W67" s="96"/>
      <c r="X67" s="96"/>
      <c r="Y67" s="96"/>
      <c r="Z67" s="96"/>
      <c r="AA67" s="324" t="str">
        <f>IF(V67="","","m")</f>
        <v/>
      </c>
      <c r="AB67" s="324"/>
      <c r="AC67" s="324"/>
      <c r="AD67" s="324"/>
      <c r="AE67" s="324"/>
      <c r="AF67" s="324"/>
      <c r="AG67" s="324"/>
      <c r="AH67" s="324"/>
      <c r="AI67" s="324"/>
      <c r="AJ67" s="324"/>
      <c r="AK67" s="324"/>
      <c r="AL67" s="324"/>
      <c r="AM67" s="324"/>
      <c r="AN67" s="32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8"/>
      <c r="CD67" s="118"/>
      <c r="CJ67" s="146"/>
    </row>
    <row r="68" spans="2:88" s="14" customFormat="1" ht="17.100000000000001" customHeight="1">
      <c r="B68" s="321"/>
      <c r="C68" s="94"/>
      <c r="D68" s="94"/>
      <c r="E68" s="94"/>
      <c r="F68" s="42" t="s">
        <v>193</v>
      </c>
      <c r="G68" s="42"/>
      <c r="H68" s="42"/>
      <c r="I68" s="42"/>
      <c r="J68" s="42"/>
      <c r="K68" s="42"/>
      <c r="L68" s="42"/>
      <c r="M68" s="42"/>
      <c r="N68" s="42"/>
      <c r="O68" s="97"/>
      <c r="P68" s="98"/>
      <c r="Q68" s="98"/>
      <c r="R68" s="98"/>
      <c r="S68" s="98"/>
      <c r="T68" s="98"/>
      <c r="U68" s="98"/>
      <c r="V68" s="98"/>
      <c r="W68" s="96"/>
      <c r="X68" s="96"/>
      <c r="Y68" s="96"/>
      <c r="Z68" s="96"/>
      <c r="AA68" s="273"/>
      <c r="AB68" s="273"/>
      <c r="AC68" s="273"/>
      <c r="AD68" s="273"/>
      <c r="AE68" s="273"/>
      <c r="AF68" s="273"/>
      <c r="AG68" s="273"/>
      <c r="AH68" s="273"/>
      <c r="AI68" s="273"/>
      <c r="AJ68" s="273"/>
      <c r="AK68" s="273"/>
      <c r="AL68" s="273"/>
      <c r="AM68" s="273"/>
      <c r="AN68" s="273"/>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8"/>
      <c r="CD68" s="118"/>
      <c r="CJ68" s="146"/>
    </row>
    <row r="69" spans="2:88" s="14" customFormat="1" ht="17.100000000000001" customHeight="1">
      <c r="B69" s="321"/>
      <c r="C69" s="94"/>
      <c r="D69" s="94"/>
      <c r="E69" s="94"/>
      <c r="F69" s="42" t="s">
        <v>194</v>
      </c>
      <c r="G69" s="94"/>
      <c r="H69" s="94"/>
      <c r="I69" s="94"/>
      <c r="J69" s="94"/>
      <c r="K69" s="94"/>
      <c r="L69" s="94"/>
      <c r="M69" s="94"/>
      <c r="N69" s="94"/>
      <c r="O69" s="97"/>
      <c r="P69" s="98"/>
      <c r="Q69" s="94"/>
      <c r="R69" s="94"/>
      <c r="S69" s="94"/>
      <c r="T69" s="94"/>
      <c r="U69" s="94"/>
      <c r="V69" s="94"/>
      <c r="W69" s="96"/>
      <c r="X69" s="96"/>
      <c r="Y69" s="96"/>
      <c r="Z69" s="96"/>
      <c r="AA69" s="273"/>
      <c r="AB69" s="273"/>
      <c r="AC69" s="273"/>
      <c r="AD69" s="273"/>
      <c r="AE69" s="273"/>
      <c r="AF69" s="273"/>
      <c r="AG69" s="273"/>
      <c r="AH69" s="273"/>
      <c r="AI69" s="273"/>
      <c r="AJ69" s="273"/>
      <c r="AK69" s="273"/>
      <c r="AL69" s="273"/>
      <c r="AM69" s="273"/>
      <c r="AN69" s="273"/>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8"/>
      <c r="CD69" s="118"/>
      <c r="CJ69" s="146"/>
    </row>
    <row r="70" spans="2:88" s="14" customFormat="1" ht="17.100000000000001" customHeight="1">
      <c r="B70" s="321"/>
      <c r="C70" s="94"/>
      <c r="D70" s="94"/>
      <c r="E70" s="94"/>
      <c r="F70" s="42" t="s">
        <v>195</v>
      </c>
      <c r="G70" s="94"/>
      <c r="H70" s="94"/>
      <c r="I70" s="94"/>
      <c r="J70" s="94"/>
      <c r="K70" s="94"/>
      <c r="L70" s="94"/>
      <c r="M70" s="94"/>
      <c r="N70" s="94"/>
      <c r="O70" s="94"/>
      <c r="P70" s="94"/>
      <c r="Q70" s="94" t="s">
        <v>196</v>
      </c>
      <c r="R70" s="94"/>
      <c r="S70" s="94"/>
      <c r="T70" s="99"/>
      <c r="U70" s="99"/>
      <c r="V70" s="99" t="s">
        <v>59</v>
      </c>
      <c r="W70" s="323"/>
      <c r="X70" s="323"/>
      <c r="Y70" s="323"/>
      <c r="Z70" s="323"/>
      <c r="AA70" s="323"/>
      <c r="AB70" s="323"/>
      <c r="AC70" s="323"/>
      <c r="AD70" s="94" t="s">
        <v>55</v>
      </c>
      <c r="AE70" s="94"/>
      <c r="AF70" s="94"/>
      <c r="AG70" s="94"/>
      <c r="AH70" s="94"/>
      <c r="AI70" s="94"/>
      <c r="AJ70" s="94"/>
      <c r="AK70" s="94"/>
      <c r="AL70" s="94"/>
      <c r="AM70" s="94" t="s">
        <v>197</v>
      </c>
      <c r="AN70" s="94"/>
      <c r="AO70" s="94"/>
      <c r="AP70" s="99"/>
      <c r="AQ70" s="99"/>
      <c r="AR70" s="99" t="s">
        <v>59</v>
      </c>
      <c r="AS70" s="323"/>
      <c r="AT70" s="323"/>
      <c r="AU70" s="323"/>
      <c r="AV70" s="323"/>
      <c r="AW70" s="323"/>
      <c r="AX70" s="323"/>
      <c r="AY70" s="323"/>
      <c r="AZ70" s="94" t="s">
        <v>55</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8"/>
      <c r="CD70" s="118"/>
      <c r="CJ70" s="146"/>
    </row>
    <row r="71" spans="2:88" s="14" customFormat="1" ht="17.100000000000001" customHeight="1">
      <c r="B71" s="321"/>
      <c r="C71" s="94"/>
      <c r="D71" s="94"/>
      <c r="E71" s="94"/>
      <c r="F71" s="42" t="s">
        <v>198</v>
      </c>
      <c r="G71" s="94"/>
      <c r="H71" s="94"/>
      <c r="I71" s="94"/>
      <c r="J71" s="94"/>
      <c r="K71" s="94"/>
      <c r="L71" s="94"/>
      <c r="M71" s="100"/>
      <c r="N71" s="100"/>
      <c r="O71" s="100"/>
      <c r="P71" s="100"/>
      <c r="Q71" s="325" t="s">
        <v>931</v>
      </c>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100"/>
      <c r="AO71" s="100"/>
      <c r="AP71" s="326" t="s">
        <v>738</v>
      </c>
      <c r="AQ71" s="326"/>
      <c r="AR71" s="326"/>
      <c r="AS71" s="100"/>
      <c r="AT71" s="100"/>
      <c r="AU71" s="325"/>
      <c r="AV71" s="325"/>
      <c r="AW71" s="325"/>
      <c r="AX71" s="325"/>
      <c r="AY71" s="325"/>
      <c r="AZ71" s="325"/>
      <c r="BA71" s="325"/>
      <c r="BB71" s="325"/>
      <c r="BC71" s="325"/>
      <c r="BD71" s="325"/>
      <c r="BE71" s="325"/>
      <c r="BF71" s="325"/>
      <c r="BG71" s="325"/>
      <c r="BH71" s="325"/>
      <c r="BI71" s="325"/>
      <c r="BJ71" s="325"/>
      <c r="BK71" s="325"/>
      <c r="BL71" s="325"/>
      <c r="BM71" s="325"/>
      <c r="BN71" s="325"/>
      <c r="BO71" s="94"/>
      <c r="BP71" s="94"/>
      <c r="BQ71" s="94"/>
      <c r="BR71" s="94"/>
      <c r="BS71" s="94"/>
      <c r="BT71" s="94"/>
      <c r="BU71" s="94"/>
      <c r="BV71" s="94"/>
      <c r="BW71" s="94"/>
      <c r="BX71" s="94"/>
      <c r="BY71" s="94"/>
      <c r="BZ71" s="94"/>
      <c r="CA71" s="94"/>
      <c r="CB71" s="94"/>
      <c r="CC71" s="118"/>
      <c r="CD71" s="118"/>
      <c r="CJ71" s="146"/>
    </row>
    <row r="72" spans="2:88" s="2" customFormat="1" ht="4.5" customHeight="1">
      <c r="B72" s="321"/>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21"/>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21"/>
      <c r="C74" s="94"/>
      <c r="D74" s="324" t="s">
        <v>199</v>
      </c>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8"/>
      <c r="CD74" s="118"/>
      <c r="CJ74" s="146"/>
    </row>
    <row r="75" spans="2:88" s="14" customFormat="1" ht="17.100000000000001" customHeight="1">
      <c r="B75" s="321"/>
      <c r="C75" s="94"/>
      <c r="D75" s="94"/>
      <c r="E75" s="94"/>
      <c r="F75" s="94"/>
      <c r="G75" s="323" t="s">
        <v>37</v>
      </c>
      <c r="H75" s="323"/>
      <c r="I75" s="323"/>
      <c r="J75" s="94" t="s">
        <v>655</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8"/>
      <c r="CD75" s="118"/>
      <c r="CJ75" s="146"/>
    </row>
    <row r="76" spans="2:88" s="14" customFormat="1" ht="17.100000000000001" customHeight="1">
      <c r="B76" s="321"/>
      <c r="C76" s="94"/>
      <c r="D76" s="94"/>
      <c r="E76" s="94"/>
      <c r="F76" s="94"/>
      <c r="G76" s="323" t="s">
        <v>37</v>
      </c>
      <c r="H76" s="323"/>
      <c r="I76" s="323"/>
      <c r="J76" s="94" t="s">
        <v>656</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8"/>
      <c r="CD76" s="118"/>
      <c r="CJ76" s="146"/>
    </row>
    <row r="77" spans="2:88" s="2" customFormat="1" ht="4.5" customHeight="1">
      <c r="B77" s="321"/>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21"/>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21"/>
      <c r="C79" s="94"/>
      <c r="D79" s="94" t="s">
        <v>200</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8"/>
      <c r="CD79" s="118"/>
      <c r="CJ79" s="146"/>
    </row>
    <row r="80" spans="2:88" s="14" customFormat="1" ht="17.100000000000001" customHeight="1">
      <c r="B80" s="321"/>
      <c r="C80" s="94"/>
      <c r="D80" s="94"/>
      <c r="E80" s="94"/>
      <c r="F80" s="94"/>
      <c r="G80" s="323" t="s">
        <v>37</v>
      </c>
      <c r="H80" s="323"/>
      <c r="I80" s="323"/>
      <c r="J80" s="94" t="s">
        <v>657</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8" t="s">
        <v>1047</v>
      </c>
      <c r="CD80" s="118"/>
      <c r="CJ80" s="146"/>
    </row>
    <row r="81" spans="2:88" s="14" customFormat="1" ht="17.100000000000001" customHeight="1">
      <c r="B81" s="321"/>
      <c r="C81" s="94"/>
      <c r="D81" s="94"/>
      <c r="E81" s="94"/>
      <c r="F81" s="94"/>
      <c r="G81" s="323" t="s">
        <v>37</v>
      </c>
      <c r="H81" s="323"/>
      <c r="I81" s="323"/>
      <c r="J81" s="94" t="s">
        <v>658</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8" t="s">
        <v>809</v>
      </c>
      <c r="CD81" s="118"/>
      <c r="CJ81" s="146"/>
    </row>
    <row r="82" spans="2:88" s="14" customFormat="1" ht="17.100000000000001" customHeight="1">
      <c r="B82" s="321"/>
      <c r="C82" s="94"/>
      <c r="D82" s="94"/>
      <c r="E82" s="94"/>
      <c r="F82" s="94"/>
      <c r="G82" s="323" t="s">
        <v>37</v>
      </c>
      <c r="H82" s="323"/>
      <c r="I82" s="323"/>
      <c r="J82" s="94" t="s">
        <v>659</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8" t="s">
        <v>810</v>
      </c>
      <c r="CD82" s="118"/>
      <c r="CJ82" s="146"/>
    </row>
    <row r="83" spans="2:88" s="14" customFormat="1" ht="17.100000000000001" customHeight="1">
      <c r="B83" s="321"/>
      <c r="C83" s="94"/>
      <c r="D83" s="94"/>
      <c r="E83" s="94"/>
      <c r="F83" s="94"/>
      <c r="G83" s="323" t="s">
        <v>37</v>
      </c>
      <c r="H83" s="323"/>
      <c r="I83" s="323"/>
      <c r="J83" s="94" t="s">
        <v>660</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8" t="s">
        <v>811</v>
      </c>
      <c r="CD83" s="118"/>
      <c r="CJ83" s="146"/>
    </row>
    <row r="84" spans="2:88" s="14" customFormat="1" ht="17.100000000000001" customHeight="1">
      <c r="B84" s="321"/>
      <c r="C84" s="94"/>
      <c r="D84" s="94"/>
      <c r="E84" s="94"/>
      <c r="F84" s="94"/>
      <c r="G84" s="323" t="s">
        <v>61</v>
      </c>
      <c r="H84" s="323"/>
      <c r="I84" s="323"/>
      <c r="J84" s="94" t="s">
        <v>661</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8" t="s">
        <v>812</v>
      </c>
      <c r="CD84" s="118"/>
      <c r="CJ84" s="146"/>
    </row>
    <row r="85" spans="2:88" s="2" customFormat="1" ht="4.5" customHeight="1">
      <c r="B85" s="321"/>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21"/>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21"/>
      <c r="C87" s="94"/>
      <c r="D87" s="94" t="s">
        <v>201</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8"/>
      <c r="CD87" s="118"/>
      <c r="CJ87" s="146"/>
    </row>
    <row r="88" spans="2:88" s="14" customFormat="1" ht="17.100000000000001" customHeight="1">
      <c r="B88" s="321"/>
      <c r="C88" s="94"/>
      <c r="D88" s="94"/>
      <c r="E88" s="94"/>
      <c r="F88" s="94"/>
      <c r="G88" s="42" t="s">
        <v>202</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8"/>
      <c r="CD88" s="118"/>
      <c r="CJ88" s="146"/>
    </row>
    <row r="89" spans="2:88" s="14" customFormat="1" ht="17.100000000000001" customHeight="1">
      <c r="B89" s="321"/>
      <c r="C89" s="94"/>
      <c r="D89" s="42"/>
      <c r="E89" s="94"/>
      <c r="F89" s="94"/>
      <c r="G89" s="94"/>
      <c r="H89" s="94"/>
      <c r="I89" s="94" t="s">
        <v>59</v>
      </c>
      <c r="J89" s="322"/>
      <c r="K89" s="322"/>
      <c r="L89" s="322"/>
      <c r="M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2"/>
      <c r="BM89" s="322"/>
      <c r="BN89" s="322"/>
      <c r="BO89" s="322"/>
      <c r="BP89" s="322"/>
      <c r="BQ89" s="322"/>
      <c r="BR89" s="322"/>
      <c r="BS89" s="322"/>
      <c r="BT89" s="322"/>
      <c r="BU89" s="322"/>
      <c r="BV89" s="322"/>
      <c r="BW89" s="322"/>
      <c r="BX89" s="322"/>
      <c r="BY89" s="322"/>
      <c r="BZ89" s="322"/>
      <c r="CA89" s="322"/>
      <c r="CB89" s="94" t="s">
        <v>55</v>
      </c>
      <c r="CC89" s="118" t="s">
        <v>813</v>
      </c>
      <c r="CD89" s="118"/>
      <c r="CJ89" s="146"/>
    </row>
    <row r="90" spans="2:88" s="14" customFormat="1" ht="17.100000000000001" customHeight="1">
      <c r="B90" s="321"/>
      <c r="C90" s="94"/>
      <c r="D90" s="94"/>
      <c r="E90" s="94"/>
      <c r="F90" s="94"/>
      <c r="G90" s="42" t="s">
        <v>203</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8"/>
      <c r="CD90" s="118"/>
      <c r="CJ90" s="146"/>
    </row>
    <row r="91" spans="2:88" s="14" customFormat="1" ht="17.100000000000001" customHeight="1">
      <c r="B91" s="321"/>
      <c r="C91" s="94"/>
      <c r="D91" s="94"/>
      <c r="E91" s="94"/>
      <c r="F91" s="94"/>
      <c r="G91" s="94"/>
      <c r="H91" s="94"/>
      <c r="I91" s="323" t="s">
        <v>37</v>
      </c>
      <c r="J91" s="323"/>
      <c r="K91" s="323"/>
      <c r="L91" s="94" t="s">
        <v>662</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8"/>
      <c r="CD91" s="118"/>
      <c r="CJ91" s="146"/>
    </row>
    <row r="92" spans="2:88" s="14" customFormat="1" ht="17.100000000000001" customHeight="1">
      <c r="B92" s="321"/>
      <c r="C92" s="94"/>
      <c r="D92" s="94"/>
      <c r="E92" s="94"/>
      <c r="F92" s="94"/>
      <c r="G92" s="94"/>
      <c r="H92" s="94"/>
      <c r="I92" s="94"/>
      <c r="J92" s="94" t="s">
        <v>204</v>
      </c>
      <c r="K92" s="94"/>
      <c r="L92" s="94"/>
      <c r="M92" s="94"/>
      <c r="N92" s="94"/>
      <c r="O92" s="94"/>
      <c r="P92" s="94"/>
      <c r="Q92" s="94"/>
      <c r="R92" s="94"/>
      <c r="S92" s="94"/>
      <c r="T92" s="94"/>
      <c r="U92" s="94"/>
      <c r="V92" s="94"/>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94" t="s">
        <v>55</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8"/>
      <c r="CD92" s="118"/>
      <c r="CJ92" s="146"/>
    </row>
    <row r="93" spans="2:88" s="14" customFormat="1" ht="17.100000000000001" customHeight="1">
      <c r="B93" s="321"/>
      <c r="C93" s="94"/>
      <c r="D93" s="94"/>
      <c r="E93" s="94"/>
      <c r="F93" s="94"/>
      <c r="G93" s="94"/>
      <c r="H93" s="94"/>
      <c r="I93" s="323" t="s">
        <v>37</v>
      </c>
      <c r="J93" s="323"/>
      <c r="K93" s="323"/>
      <c r="L93" s="94" t="s">
        <v>663</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8" t="s">
        <v>849</v>
      </c>
      <c r="CD93" s="118"/>
      <c r="CJ93" s="146"/>
    </row>
    <row r="94" spans="2:88" s="2" customFormat="1" ht="4.5" customHeight="1">
      <c r="B94" s="321"/>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21"/>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21"/>
      <c r="C96" s="94"/>
      <c r="D96" s="94" t="s">
        <v>205</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8"/>
      <c r="CD96" s="118"/>
      <c r="CJ96" s="146"/>
    </row>
    <row r="97" spans="2:88" s="14" customFormat="1" ht="17.100000000000001" customHeight="1">
      <c r="B97" s="321"/>
      <c r="C97" s="94"/>
      <c r="D97" s="99"/>
      <c r="E97" s="94"/>
      <c r="F97" s="94"/>
      <c r="G97" s="94"/>
      <c r="H97" s="94" t="s">
        <v>59</v>
      </c>
      <c r="I97" s="322"/>
      <c r="J97" s="322"/>
      <c r="K97" s="322"/>
      <c r="L97" s="322"/>
      <c r="M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94" t="s">
        <v>55</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8" t="s">
        <v>814</v>
      </c>
      <c r="CD97" s="118"/>
      <c r="CJ97" s="146"/>
    </row>
    <row r="98" spans="2:88" s="2" customFormat="1" ht="4.5" customHeight="1">
      <c r="B98" s="321"/>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21"/>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21"/>
      <c r="C100" s="94"/>
      <c r="D100" s="94" t="s">
        <v>206</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8"/>
      <c r="CD100" s="118"/>
      <c r="CJ100" s="146"/>
    </row>
    <row r="101" spans="2:88" s="15" customFormat="1" ht="17.100000000000001" customHeight="1">
      <c r="B101" s="321"/>
      <c r="C101" s="102"/>
      <c r="D101" s="102"/>
      <c r="E101" s="102"/>
      <c r="F101" s="102"/>
      <c r="G101" s="281"/>
      <c r="H101" s="281"/>
      <c r="I101" s="281"/>
      <c r="J101" s="281"/>
      <c r="K101" s="281"/>
      <c r="L101" s="281"/>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1"/>
      <c r="AL101" s="281"/>
      <c r="AM101" s="281"/>
      <c r="AN101" s="281"/>
      <c r="AO101" s="281"/>
      <c r="AP101" s="281"/>
      <c r="AQ101" s="281"/>
      <c r="AR101" s="281"/>
      <c r="AS101" s="281"/>
      <c r="AT101" s="281"/>
      <c r="AU101" s="281"/>
      <c r="AV101" s="281"/>
      <c r="AW101" s="281"/>
      <c r="AX101" s="281"/>
      <c r="AY101" s="281"/>
      <c r="AZ101" s="281"/>
      <c r="BA101" s="281"/>
      <c r="BB101" s="281"/>
      <c r="BC101" s="281"/>
      <c r="BD101" s="281"/>
      <c r="BE101" s="281"/>
      <c r="BF101" s="281"/>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102"/>
      <c r="CC101" s="125"/>
      <c r="CD101" s="125"/>
      <c r="CJ101" s="147"/>
    </row>
    <row r="102" spans="2:88" s="15" customFormat="1" ht="17.100000000000001" customHeight="1">
      <c r="B102" s="321"/>
      <c r="C102" s="102"/>
      <c r="D102" s="102"/>
      <c r="E102" s="102"/>
      <c r="F102" s="102"/>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1"/>
      <c r="AL102" s="281"/>
      <c r="AM102" s="281"/>
      <c r="AN102" s="281"/>
      <c r="AO102" s="281"/>
      <c r="AP102" s="281"/>
      <c r="AQ102" s="281"/>
      <c r="AR102" s="281"/>
      <c r="AS102" s="281"/>
      <c r="AT102" s="281"/>
      <c r="AU102" s="281"/>
      <c r="AV102" s="281"/>
      <c r="AW102" s="281"/>
      <c r="AX102" s="281"/>
      <c r="AY102" s="281"/>
      <c r="AZ102" s="281"/>
      <c r="BA102" s="281"/>
      <c r="BB102" s="281"/>
      <c r="BC102" s="281"/>
      <c r="BD102" s="281"/>
      <c r="BE102" s="281"/>
      <c r="BF102" s="281"/>
      <c r="BG102" s="281"/>
      <c r="BH102" s="281"/>
      <c r="BI102" s="281"/>
      <c r="BJ102" s="281"/>
      <c r="BK102" s="281"/>
      <c r="BL102" s="281"/>
      <c r="BM102" s="281"/>
      <c r="BN102" s="281"/>
      <c r="BO102" s="281"/>
      <c r="BP102" s="281"/>
      <c r="BQ102" s="281"/>
      <c r="BR102" s="281"/>
      <c r="BS102" s="281"/>
      <c r="BT102" s="281"/>
      <c r="BU102" s="281"/>
      <c r="BV102" s="281"/>
      <c r="BW102" s="281"/>
      <c r="BX102" s="281"/>
      <c r="BY102" s="281"/>
      <c r="BZ102" s="281"/>
      <c r="CA102" s="281"/>
      <c r="CB102" s="102"/>
      <c r="CC102" s="125"/>
      <c r="CD102" s="125"/>
      <c r="CJ102" s="147"/>
    </row>
    <row r="103" spans="2:88" s="15" customFormat="1" ht="17.100000000000001" customHeight="1">
      <c r="B103" s="321"/>
      <c r="C103" s="102"/>
      <c r="D103" s="102"/>
      <c r="E103" s="102"/>
      <c r="F103" s="102"/>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1"/>
      <c r="AL103" s="281"/>
      <c r="AM103" s="281"/>
      <c r="AN103" s="281"/>
      <c r="AO103" s="281"/>
      <c r="AP103" s="281"/>
      <c r="AQ103" s="281"/>
      <c r="AR103" s="281"/>
      <c r="AS103" s="281"/>
      <c r="AT103" s="281"/>
      <c r="AU103" s="281"/>
      <c r="AV103" s="281"/>
      <c r="AW103" s="281"/>
      <c r="AX103" s="281"/>
      <c r="AY103" s="281"/>
      <c r="AZ103" s="281"/>
      <c r="BA103" s="281"/>
      <c r="BB103" s="281"/>
      <c r="BC103" s="281"/>
      <c r="BD103" s="281"/>
      <c r="BE103" s="281"/>
      <c r="BF103" s="281"/>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102"/>
      <c r="CC103" s="125"/>
      <c r="CD103" s="125"/>
      <c r="CJ103" s="147"/>
    </row>
    <row r="104" spans="2:88" s="1" customFormat="1" ht="17.100000000000001" customHeight="1">
      <c r="B104" s="321"/>
      <c r="C104" s="24"/>
      <c r="D104" s="24"/>
      <c r="E104" s="24"/>
      <c r="F104" s="24"/>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1"/>
      <c r="AL104" s="281"/>
      <c r="AM104" s="281"/>
      <c r="AN104" s="281"/>
      <c r="AO104" s="281"/>
      <c r="AP104" s="281"/>
      <c r="AQ104" s="281"/>
      <c r="AR104" s="281"/>
      <c r="AS104" s="281"/>
      <c r="AT104" s="281"/>
      <c r="AU104" s="281"/>
      <c r="AV104" s="281"/>
      <c r="AW104" s="281"/>
      <c r="AX104" s="281"/>
      <c r="AY104" s="281"/>
      <c r="AZ104" s="281"/>
      <c r="BA104" s="281"/>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5"/>
      <c r="CJ104" s="140"/>
    </row>
    <row r="105" spans="2:88" s="1" customFormat="1" ht="17.100000000000001" customHeight="1">
      <c r="B105" s="321"/>
      <c r="C105" s="24"/>
      <c r="D105" s="24"/>
      <c r="E105" s="24"/>
      <c r="F105" s="24"/>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1"/>
      <c r="AL105" s="281"/>
      <c r="AM105" s="281"/>
      <c r="AN105" s="281"/>
      <c r="AO105" s="281"/>
      <c r="AP105" s="281"/>
      <c r="AQ105" s="281"/>
      <c r="AR105" s="281"/>
      <c r="AS105" s="281"/>
      <c r="AT105" s="281"/>
      <c r="AU105" s="281"/>
      <c r="AV105" s="281"/>
      <c r="AW105" s="281"/>
      <c r="AX105" s="281"/>
      <c r="AY105" s="281"/>
      <c r="AZ105" s="281"/>
      <c r="BA105" s="281"/>
      <c r="BB105" s="281"/>
      <c r="BC105" s="281"/>
      <c r="BD105" s="281"/>
      <c r="BE105" s="281"/>
      <c r="BF105" s="281"/>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5"/>
      <c r="CJ105" s="140"/>
    </row>
    <row r="106" spans="2:88" s="1" customFormat="1" ht="17.100000000000001" customHeight="1">
      <c r="B106" s="321"/>
      <c r="C106" s="24"/>
      <c r="D106" s="24"/>
      <c r="E106" s="24"/>
      <c r="F106" s="24"/>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1"/>
      <c r="AL106" s="281"/>
      <c r="AM106" s="281"/>
      <c r="AN106" s="281"/>
      <c r="AO106" s="281"/>
      <c r="AP106" s="281"/>
      <c r="AQ106" s="281"/>
      <c r="AR106" s="281"/>
      <c r="AS106" s="281"/>
      <c r="AT106" s="281"/>
      <c r="AU106" s="281"/>
      <c r="AV106" s="281"/>
      <c r="AW106" s="281"/>
      <c r="AX106" s="281"/>
      <c r="AY106" s="281"/>
      <c r="AZ106" s="281"/>
      <c r="BA106" s="281"/>
      <c r="BB106" s="281"/>
      <c r="BC106" s="281"/>
      <c r="BD106" s="281"/>
      <c r="BE106" s="281"/>
      <c r="BF106" s="281"/>
      <c r="BG106" s="281"/>
      <c r="BH106" s="281"/>
      <c r="BI106" s="281"/>
      <c r="BJ106" s="281"/>
      <c r="BK106" s="281"/>
      <c r="BL106" s="281"/>
      <c r="BM106" s="281"/>
      <c r="BN106" s="281"/>
      <c r="BO106" s="281"/>
      <c r="BP106" s="281"/>
      <c r="BQ106" s="281"/>
      <c r="BR106" s="281"/>
      <c r="BS106" s="281"/>
      <c r="BT106" s="281"/>
      <c r="BU106" s="281"/>
      <c r="BV106" s="281"/>
      <c r="BW106" s="281"/>
      <c r="BX106" s="281"/>
      <c r="BY106" s="281"/>
      <c r="BZ106" s="281"/>
      <c r="CA106" s="281"/>
      <c r="CB106" s="25"/>
      <c r="CJ106" s="140"/>
    </row>
    <row r="107" spans="2:88" s="1" customFormat="1" ht="17.100000000000001" customHeight="1">
      <c r="B107" s="321"/>
      <c r="C107" s="24"/>
      <c r="D107" s="24"/>
      <c r="E107" s="24"/>
      <c r="F107" s="24"/>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c r="AW107" s="281"/>
      <c r="AX107" s="281"/>
      <c r="AY107" s="281"/>
      <c r="AZ107" s="281"/>
      <c r="BA107" s="281"/>
      <c r="BB107" s="281"/>
      <c r="BC107" s="281"/>
      <c r="BD107" s="281"/>
      <c r="BE107" s="281"/>
      <c r="BF107" s="281"/>
      <c r="BG107" s="281"/>
      <c r="BH107" s="281"/>
      <c r="BI107" s="281"/>
      <c r="BJ107" s="281"/>
      <c r="BK107" s="281"/>
      <c r="BL107" s="281"/>
      <c r="BM107" s="281"/>
      <c r="BN107" s="281"/>
      <c r="BO107" s="281"/>
      <c r="BP107" s="281"/>
      <c r="BQ107" s="281"/>
      <c r="BR107" s="281"/>
      <c r="BS107" s="281"/>
      <c r="BT107" s="281"/>
      <c r="BU107" s="281"/>
      <c r="BV107" s="281"/>
      <c r="BW107" s="281"/>
      <c r="BX107" s="281"/>
      <c r="BY107" s="281"/>
      <c r="BZ107" s="281"/>
      <c r="CA107" s="281"/>
      <c r="CB107" s="25"/>
      <c r="CJ107" s="140"/>
    </row>
    <row r="108" spans="2:88" s="1" customFormat="1" ht="17.100000000000001" customHeight="1">
      <c r="B108" s="321"/>
      <c r="C108" s="24"/>
      <c r="D108" s="24"/>
      <c r="E108" s="24"/>
      <c r="F108" s="24"/>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c r="AW108" s="281"/>
      <c r="AX108" s="281"/>
      <c r="AY108" s="281"/>
      <c r="AZ108" s="281"/>
      <c r="BA108" s="281"/>
      <c r="BB108" s="281"/>
      <c r="BC108" s="281"/>
      <c r="BD108" s="281"/>
      <c r="BE108" s="281"/>
      <c r="BF108" s="281"/>
      <c r="BG108" s="281"/>
      <c r="BH108" s="281"/>
      <c r="BI108" s="281"/>
      <c r="BJ108" s="281"/>
      <c r="BK108" s="281"/>
      <c r="BL108" s="281"/>
      <c r="BM108" s="281"/>
      <c r="BN108" s="281"/>
      <c r="BO108" s="281"/>
      <c r="BP108" s="281"/>
      <c r="BQ108" s="281"/>
      <c r="BR108" s="281"/>
      <c r="BS108" s="281"/>
      <c r="BT108" s="281"/>
      <c r="BU108" s="281"/>
      <c r="BV108" s="281"/>
      <c r="BW108" s="281"/>
      <c r="BX108" s="281"/>
      <c r="BY108" s="281"/>
      <c r="BZ108" s="281"/>
      <c r="CA108" s="281"/>
      <c r="CB108" s="25"/>
      <c r="CJ108" s="140"/>
    </row>
    <row r="109" spans="2:88" s="1" customFormat="1" ht="17.100000000000001" customHeight="1">
      <c r="B109" s="209"/>
      <c r="C109" s="24"/>
      <c r="D109" s="24"/>
      <c r="E109" s="24"/>
      <c r="F109" s="24"/>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c r="AW109" s="281"/>
      <c r="AX109" s="281"/>
      <c r="AY109" s="281"/>
      <c r="AZ109" s="281"/>
      <c r="BA109" s="281"/>
      <c r="BB109" s="281"/>
      <c r="BC109" s="281"/>
      <c r="BD109" s="281"/>
      <c r="BE109" s="281"/>
      <c r="BF109" s="281"/>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5"/>
      <c r="CJ109" s="140"/>
    </row>
    <row r="110" spans="2:88" s="1" customFormat="1" ht="17.100000000000001" customHeight="1">
      <c r="B110" s="209"/>
      <c r="C110" s="24"/>
      <c r="D110" s="24"/>
      <c r="E110" s="24"/>
      <c r="F110" s="24"/>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c r="AW110" s="281"/>
      <c r="AX110" s="281"/>
      <c r="AY110" s="281"/>
      <c r="AZ110" s="281"/>
      <c r="BA110" s="281"/>
      <c r="BB110" s="281"/>
      <c r="BC110" s="281"/>
      <c r="BD110" s="281"/>
      <c r="BE110" s="281"/>
      <c r="BF110" s="281"/>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5"/>
      <c r="CJ110" s="140"/>
    </row>
    <row r="111" spans="2:88" s="1" customFormat="1" ht="17.100000000000001" customHeight="1">
      <c r="B111" s="195" t="s">
        <v>1018</v>
      </c>
      <c r="C111" s="24"/>
      <c r="D111" s="24"/>
      <c r="E111" s="24"/>
      <c r="F111" s="24"/>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c r="AW111" s="281"/>
      <c r="AX111" s="281"/>
      <c r="AY111" s="281"/>
      <c r="AZ111" s="281"/>
      <c r="BA111" s="281"/>
      <c r="BB111" s="281"/>
      <c r="BC111" s="281"/>
      <c r="BD111" s="281"/>
      <c r="BE111" s="281"/>
      <c r="BF111" s="281"/>
      <c r="BG111" s="281"/>
      <c r="BH111" s="281"/>
      <c r="BI111" s="281"/>
      <c r="BJ111" s="281"/>
      <c r="BK111" s="281"/>
      <c r="BL111" s="281"/>
      <c r="BM111" s="281"/>
      <c r="BN111" s="281"/>
      <c r="BO111" s="281"/>
      <c r="BP111" s="281"/>
      <c r="BQ111" s="281"/>
      <c r="BR111" s="281"/>
      <c r="BS111" s="281"/>
      <c r="BT111" s="281"/>
      <c r="BU111" s="281"/>
      <c r="BV111" s="281"/>
      <c r="BW111" s="281"/>
      <c r="BX111" s="281"/>
      <c r="BY111" s="281"/>
      <c r="BZ111" s="281"/>
      <c r="CA111" s="281"/>
      <c r="CB111" s="25"/>
      <c r="CC111" s="174" t="s">
        <v>1018</v>
      </c>
      <c r="CJ111" s="140"/>
    </row>
    <row r="112" spans="2:88" s="2" customFormat="1" ht="15.75" customHeight="1" thickBot="1">
      <c r="B112" s="196" t="s">
        <v>1015</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6" t="s">
        <v>1015</v>
      </c>
      <c r="CD112" s="1"/>
      <c r="CJ112" s="58"/>
    </row>
    <row r="113" spans="2:88" s="12" customFormat="1" ht="18" customHeight="1">
      <c r="B113" s="197" t="s">
        <v>1016</v>
      </c>
      <c r="C113" s="269" t="s">
        <v>188</v>
      </c>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269"/>
      <c r="AN113" s="269"/>
      <c r="AO113" s="269"/>
      <c r="AP113" s="269"/>
      <c r="AQ113" s="269"/>
      <c r="AR113" s="269"/>
      <c r="AS113" s="269"/>
      <c r="AT113" s="269"/>
      <c r="AU113" s="269"/>
      <c r="AV113" s="269"/>
      <c r="AW113" s="269"/>
      <c r="AX113" s="269"/>
      <c r="AY113" s="269"/>
      <c r="AZ113" s="269"/>
      <c r="BA113" s="269"/>
      <c r="BB113" s="269"/>
      <c r="BC113" s="269"/>
      <c r="BD113" s="269"/>
      <c r="BE113" s="269"/>
      <c r="BF113" s="269"/>
      <c r="BG113" s="269"/>
      <c r="BH113" s="269"/>
      <c r="BI113" s="269"/>
      <c r="BJ113" s="269"/>
      <c r="BK113" s="269"/>
      <c r="BL113" s="269"/>
      <c r="BM113" s="269"/>
      <c r="BN113" s="269"/>
      <c r="BO113" s="269"/>
      <c r="BP113" s="269"/>
      <c r="BQ113" s="269"/>
      <c r="BR113" s="269"/>
      <c r="BS113" s="269"/>
      <c r="BT113" s="269"/>
      <c r="BU113" s="269"/>
      <c r="BV113" s="269"/>
      <c r="BW113" s="269"/>
      <c r="BX113" s="269"/>
      <c r="BY113" s="269"/>
      <c r="BZ113" s="269"/>
      <c r="CA113" s="269"/>
      <c r="CB113" s="269"/>
      <c r="CC113" s="177" t="s">
        <v>1016</v>
      </c>
      <c r="CD113" s="119" t="s">
        <v>803</v>
      </c>
      <c r="CJ113" s="142"/>
    </row>
    <row r="114" spans="2:88" s="14" customFormat="1" ht="15.75" customHeight="1">
      <c r="B114" s="197"/>
      <c r="C114" s="324" t="s">
        <v>189</v>
      </c>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118"/>
      <c r="CD114" s="118"/>
      <c r="CJ114" s="146"/>
    </row>
    <row r="115" spans="2:88" s="2" customFormat="1" ht="2.1" customHeight="1">
      <c r="B115" s="321" t="s">
        <v>1037</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21"/>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21"/>
      <c r="C117" s="94"/>
      <c r="D117" s="94" t="s">
        <v>190</v>
      </c>
      <c r="E117" s="94"/>
      <c r="F117" s="94"/>
      <c r="G117" s="94"/>
      <c r="H117" s="94"/>
      <c r="I117" s="94"/>
      <c r="J117" s="94"/>
      <c r="K117" s="94"/>
      <c r="L117" s="94"/>
      <c r="M117" s="94"/>
      <c r="N117" s="94"/>
      <c r="O117" s="94"/>
      <c r="P117" s="94"/>
      <c r="Q117" s="94"/>
      <c r="R117" s="94"/>
      <c r="S117" s="94"/>
      <c r="T117" s="94"/>
      <c r="U117" s="95"/>
      <c r="V117" s="95"/>
      <c r="W117" s="95"/>
      <c r="X117" s="95"/>
      <c r="Y117" s="95"/>
      <c r="Z117" s="95"/>
      <c r="AA117" s="323"/>
      <c r="AB117" s="323"/>
      <c r="AC117" s="323"/>
      <c r="AD117" s="323"/>
      <c r="AE117" s="323"/>
      <c r="AF117" s="323"/>
      <c r="AG117" s="323"/>
      <c r="AH117" s="323"/>
      <c r="AI117" s="323"/>
      <c r="AJ117" s="323"/>
      <c r="AK117" s="323"/>
      <c r="AL117" s="323"/>
      <c r="AM117" s="323"/>
      <c r="AN117" s="323"/>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8" t="s">
        <v>816</v>
      </c>
      <c r="CD117" s="118"/>
      <c r="CJ117" s="146"/>
    </row>
    <row r="118" spans="2:88" s="2" customFormat="1" ht="4.5" customHeight="1">
      <c r="B118" s="321"/>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21"/>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21"/>
      <c r="C120" s="94"/>
      <c r="D120" s="94" t="s">
        <v>191</v>
      </c>
      <c r="E120" s="94"/>
      <c r="F120" s="94"/>
      <c r="G120" s="94"/>
      <c r="H120" s="94"/>
      <c r="I120" s="94"/>
      <c r="J120" s="94"/>
      <c r="K120" s="94"/>
      <c r="L120" s="94"/>
      <c r="M120" s="94"/>
      <c r="N120" s="94"/>
      <c r="O120" s="94"/>
      <c r="P120" s="94"/>
      <c r="Q120" s="94"/>
      <c r="R120" s="94"/>
      <c r="S120" s="94"/>
      <c r="T120" s="94"/>
      <c r="U120" s="95"/>
      <c r="V120" s="95"/>
      <c r="W120" s="95"/>
      <c r="X120" s="95"/>
      <c r="Y120" s="95"/>
      <c r="Z120" s="95"/>
      <c r="AA120" s="307"/>
      <c r="AB120" s="307"/>
      <c r="AC120" s="307"/>
      <c r="AD120" s="307"/>
      <c r="AE120" s="307"/>
      <c r="AF120" s="307"/>
      <c r="AG120" s="307"/>
      <c r="AH120" s="307"/>
      <c r="AI120" s="307"/>
      <c r="AJ120" s="307"/>
      <c r="AK120" s="307"/>
      <c r="AL120" s="307"/>
      <c r="AM120" s="307"/>
      <c r="AN120" s="307"/>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8"/>
      <c r="CD120" s="118"/>
      <c r="CJ120" s="146"/>
    </row>
    <row r="121" spans="2:88" s="2" customFormat="1" ht="4.5" customHeight="1">
      <c r="B121" s="321"/>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21"/>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21"/>
      <c r="C123" s="94"/>
      <c r="D123" s="94" t="s">
        <v>192</v>
      </c>
      <c r="E123" s="94"/>
      <c r="F123" s="94"/>
      <c r="G123" s="94"/>
      <c r="H123" s="94"/>
      <c r="I123" s="94"/>
      <c r="J123" s="94"/>
      <c r="K123" s="94"/>
      <c r="L123" s="94"/>
      <c r="M123" s="94"/>
      <c r="N123" s="94"/>
      <c r="O123" s="94"/>
      <c r="P123" s="94"/>
      <c r="Q123" s="94"/>
      <c r="R123" s="94"/>
      <c r="S123" s="94"/>
      <c r="T123" s="94"/>
      <c r="U123" s="94"/>
      <c r="V123" s="96"/>
      <c r="W123" s="96"/>
      <c r="X123" s="96"/>
      <c r="Y123" s="96"/>
      <c r="Z123" s="96"/>
      <c r="AA123" s="324" t="str">
        <f>IF(V123="","","m")</f>
        <v/>
      </c>
      <c r="AB123" s="324"/>
      <c r="AC123" s="324"/>
      <c r="AD123" s="324"/>
      <c r="AE123" s="324"/>
      <c r="AF123" s="324"/>
      <c r="AG123" s="324"/>
      <c r="AH123" s="324"/>
      <c r="AI123" s="324"/>
      <c r="AJ123" s="324"/>
      <c r="AK123" s="324"/>
      <c r="AL123" s="324"/>
      <c r="AM123" s="324"/>
      <c r="AN123" s="32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8"/>
      <c r="CD123" s="118"/>
      <c r="CJ123" s="146"/>
    </row>
    <row r="124" spans="2:88" s="14" customFormat="1" ht="17.100000000000001" customHeight="1">
      <c r="B124" s="321"/>
      <c r="C124" s="94"/>
      <c r="D124" s="94"/>
      <c r="E124" s="94"/>
      <c r="F124" s="42" t="s">
        <v>193</v>
      </c>
      <c r="G124" s="42"/>
      <c r="H124" s="42"/>
      <c r="I124" s="42"/>
      <c r="J124" s="42"/>
      <c r="K124" s="42"/>
      <c r="L124" s="42"/>
      <c r="M124" s="42"/>
      <c r="N124" s="42"/>
      <c r="O124" s="97"/>
      <c r="P124" s="98"/>
      <c r="Q124" s="98"/>
      <c r="R124" s="98"/>
      <c r="S124" s="98"/>
      <c r="T124" s="98"/>
      <c r="U124" s="98"/>
      <c r="V124" s="98"/>
      <c r="W124" s="96"/>
      <c r="X124" s="96"/>
      <c r="Y124" s="96"/>
      <c r="Z124" s="96"/>
      <c r="AA124" s="273"/>
      <c r="AB124" s="273"/>
      <c r="AC124" s="273"/>
      <c r="AD124" s="273"/>
      <c r="AE124" s="273"/>
      <c r="AF124" s="273"/>
      <c r="AG124" s="273"/>
      <c r="AH124" s="273"/>
      <c r="AI124" s="273"/>
      <c r="AJ124" s="273"/>
      <c r="AK124" s="273"/>
      <c r="AL124" s="273"/>
      <c r="AM124" s="273"/>
      <c r="AN124" s="273"/>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8"/>
      <c r="CD124" s="118"/>
      <c r="CJ124" s="146"/>
    </row>
    <row r="125" spans="2:88" s="14" customFormat="1" ht="17.100000000000001" customHeight="1">
      <c r="B125" s="321"/>
      <c r="C125" s="94"/>
      <c r="D125" s="94"/>
      <c r="E125" s="94"/>
      <c r="F125" s="42" t="s">
        <v>194</v>
      </c>
      <c r="G125" s="94"/>
      <c r="H125" s="94"/>
      <c r="I125" s="94"/>
      <c r="J125" s="94"/>
      <c r="K125" s="94"/>
      <c r="L125" s="94"/>
      <c r="M125" s="94"/>
      <c r="N125" s="94"/>
      <c r="O125" s="97"/>
      <c r="P125" s="98"/>
      <c r="Q125" s="94"/>
      <c r="R125" s="94"/>
      <c r="S125" s="94"/>
      <c r="T125" s="94"/>
      <c r="U125" s="94"/>
      <c r="V125" s="94"/>
      <c r="W125" s="96"/>
      <c r="X125" s="96"/>
      <c r="Y125" s="96"/>
      <c r="Z125" s="96"/>
      <c r="AA125" s="273"/>
      <c r="AB125" s="273"/>
      <c r="AC125" s="273"/>
      <c r="AD125" s="273"/>
      <c r="AE125" s="273"/>
      <c r="AF125" s="273"/>
      <c r="AG125" s="273"/>
      <c r="AH125" s="273"/>
      <c r="AI125" s="273"/>
      <c r="AJ125" s="273"/>
      <c r="AK125" s="273"/>
      <c r="AL125" s="273"/>
      <c r="AM125" s="273"/>
      <c r="AN125" s="273"/>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8"/>
      <c r="CD125" s="118"/>
      <c r="CJ125" s="146"/>
    </row>
    <row r="126" spans="2:88" s="14" customFormat="1" ht="17.100000000000001" customHeight="1">
      <c r="B126" s="321"/>
      <c r="C126" s="94"/>
      <c r="D126" s="94"/>
      <c r="E126" s="94"/>
      <c r="F126" s="42" t="s">
        <v>195</v>
      </c>
      <c r="G126" s="94"/>
      <c r="H126" s="94"/>
      <c r="I126" s="94"/>
      <c r="J126" s="94"/>
      <c r="K126" s="94"/>
      <c r="L126" s="94"/>
      <c r="M126" s="94"/>
      <c r="N126" s="94"/>
      <c r="O126" s="94"/>
      <c r="P126" s="94"/>
      <c r="Q126" s="94" t="s">
        <v>196</v>
      </c>
      <c r="R126" s="94"/>
      <c r="S126" s="94"/>
      <c r="T126" s="99"/>
      <c r="U126" s="99"/>
      <c r="V126" s="99" t="s">
        <v>59</v>
      </c>
      <c r="W126" s="323"/>
      <c r="X126" s="323"/>
      <c r="Y126" s="323"/>
      <c r="Z126" s="323"/>
      <c r="AA126" s="323"/>
      <c r="AB126" s="323"/>
      <c r="AC126" s="323"/>
      <c r="AD126" s="94" t="s">
        <v>55</v>
      </c>
      <c r="AE126" s="94"/>
      <c r="AF126" s="94"/>
      <c r="AG126" s="94"/>
      <c r="AH126" s="94"/>
      <c r="AI126" s="94"/>
      <c r="AJ126" s="94"/>
      <c r="AK126" s="94"/>
      <c r="AL126" s="94"/>
      <c r="AM126" s="94" t="s">
        <v>197</v>
      </c>
      <c r="AN126" s="94"/>
      <c r="AO126" s="94"/>
      <c r="AP126" s="99"/>
      <c r="AQ126" s="99"/>
      <c r="AR126" s="99" t="s">
        <v>59</v>
      </c>
      <c r="AS126" s="323"/>
      <c r="AT126" s="323"/>
      <c r="AU126" s="323"/>
      <c r="AV126" s="323"/>
      <c r="AW126" s="323"/>
      <c r="AX126" s="323"/>
      <c r="AY126" s="323"/>
      <c r="AZ126" s="94" t="s">
        <v>55</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8"/>
      <c r="CD126" s="118"/>
      <c r="CJ126" s="146"/>
    </row>
    <row r="127" spans="2:88" s="14" customFormat="1" ht="17.100000000000001" customHeight="1">
      <c r="B127" s="321"/>
      <c r="C127" s="94"/>
      <c r="D127" s="94"/>
      <c r="E127" s="94"/>
      <c r="F127" s="42" t="s">
        <v>198</v>
      </c>
      <c r="G127" s="94"/>
      <c r="H127" s="94"/>
      <c r="I127" s="94"/>
      <c r="J127" s="94"/>
      <c r="K127" s="94"/>
      <c r="L127" s="94"/>
      <c r="M127" s="100"/>
      <c r="N127" s="100"/>
      <c r="O127" s="100"/>
      <c r="P127" s="100"/>
      <c r="Q127" s="325"/>
      <c r="R127" s="325"/>
      <c r="S127" s="325"/>
      <c r="T127" s="325"/>
      <c r="U127" s="325"/>
      <c r="V127" s="325"/>
      <c r="W127" s="325"/>
      <c r="X127" s="325"/>
      <c r="Y127" s="325"/>
      <c r="Z127" s="325"/>
      <c r="AA127" s="325"/>
      <c r="AB127" s="325"/>
      <c r="AC127" s="325"/>
      <c r="AD127" s="325"/>
      <c r="AE127" s="325"/>
      <c r="AF127" s="325"/>
      <c r="AG127" s="325"/>
      <c r="AH127" s="325"/>
      <c r="AI127" s="325"/>
      <c r="AJ127" s="325"/>
      <c r="AK127" s="325"/>
      <c r="AL127" s="325"/>
      <c r="AM127" s="325"/>
      <c r="AN127" s="100"/>
      <c r="AO127" s="100"/>
      <c r="AP127" s="326" t="s">
        <v>738</v>
      </c>
      <c r="AQ127" s="326"/>
      <c r="AR127" s="326"/>
      <c r="AS127" s="100"/>
      <c r="AT127" s="100"/>
      <c r="AU127" s="325"/>
      <c r="AV127" s="325"/>
      <c r="AW127" s="325"/>
      <c r="AX127" s="325"/>
      <c r="AY127" s="325"/>
      <c r="AZ127" s="325"/>
      <c r="BA127" s="325"/>
      <c r="BB127" s="325"/>
      <c r="BC127" s="325"/>
      <c r="BD127" s="325"/>
      <c r="BE127" s="325"/>
      <c r="BF127" s="325"/>
      <c r="BG127" s="325"/>
      <c r="BH127" s="325"/>
      <c r="BI127" s="325"/>
      <c r="BJ127" s="325"/>
      <c r="BK127" s="325"/>
      <c r="BL127" s="325"/>
      <c r="BM127" s="325"/>
      <c r="BN127" s="325"/>
      <c r="BO127" s="94"/>
      <c r="BP127" s="94"/>
      <c r="BQ127" s="94"/>
      <c r="BR127" s="94"/>
      <c r="BS127" s="94"/>
      <c r="BT127" s="94"/>
      <c r="BU127" s="94"/>
      <c r="BV127" s="94"/>
      <c r="BW127" s="94"/>
      <c r="BX127" s="94"/>
      <c r="BY127" s="94"/>
      <c r="BZ127" s="94"/>
      <c r="CA127" s="94"/>
      <c r="CB127" s="94"/>
      <c r="CC127" s="118"/>
      <c r="CD127" s="118"/>
      <c r="CJ127" s="146"/>
    </row>
    <row r="128" spans="2:88" s="2" customFormat="1" ht="4.5" customHeight="1">
      <c r="B128" s="321"/>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21"/>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21"/>
      <c r="C130" s="94"/>
      <c r="D130" s="324" t="s">
        <v>199</v>
      </c>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24"/>
      <c r="AU130" s="324"/>
      <c r="AV130" s="324"/>
      <c r="AW130" s="324"/>
      <c r="AX130" s="324"/>
      <c r="AY130" s="324"/>
      <c r="AZ130" s="324"/>
      <c r="BA130" s="324"/>
      <c r="BB130" s="324"/>
      <c r="BC130" s="32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8"/>
      <c r="CD130" s="118"/>
      <c r="CJ130" s="146"/>
    </row>
    <row r="131" spans="2:88" s="14" customFormat="1" ht="17.100000000000001" customHeight="1">
      <c r="B131" s="321"/>
      <c r="C131" s="94"/>
      <c r="D131" s="94"/>
      <c r="E131" s="94"/>
      <c r="F131" s="94"/>
      <c r="G131" s="323" t="s">
        <v>37</v>
      </c>
      <c r="H131" s="323"/>
      <c r="I131" s="323"/>
      <c r="J131" s="94" t="s">
        <v>655</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8"/>
      <c r="CD131" s="118"/>
      <c r="CJ131" s="146"/>
    </row>
    <row r="132" spans="2:88" s="14" customFormat="1" ht="17.100000000000001" customHeight="1">
      <c r="B132" s="321"/>
      <c r="C132" s="94"/>
      <c r="D132" s="94"/>
      <c r="E132" s="94"/>
      <c r="F132" s="94"/>
      <c r="G132" s="323" t="s">
        <v>37</v>
      </c>
      <c r="H132" s="323"/>
      <c r="I132" s="323"/>
      <c r="J132" s="94" t="s">
        <v>656</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8"/>
      <c r="CD132" s="118"/>
      <c r="CJ132" s="146"/>
    </row>
    <row r="133" spans="2:88" s="2" customFormat="1" ht="4.5" customHeight="1">
      <c r="B133" s="321"/>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21"/>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21"/>
      <c r="C135" s="94"/>
      <c r="D135" s="94" t="s">
        <v>200</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8"/>
      <c r="CD135" s="118"/>
      <c r="CJ135" s="146"/>
    </row>
    <row r="136" spans="2:88" s="14" customFormat="1" ht="17.100000000000001" customHeight="1">
      <c r="B136" s="321"/>
      <c r="C136" s="94"/>
      <c r="D136" s="94"/>
      <c r="E136" s="94"/>
      <c r="F136" s="94"/>
      <c r="G136" s="323" t="s">
        <v>37</v>
      </c>
      <c r="H136" s="323"/>
      <c r="I136" s="323"/>
      <c r="J136" s="94" t="s">
        <v>657</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8" t="s">
        <v>1047</v>
      </c>
      <c r="CD136" s="118"/>
      <c r="CJ136" s="146"/>
    </row>
    <row r="137" spans="2:88" s="14" customFormat="1" ht="17.100000000000001" customHeight="1">
      <c r="B137" s="321"/>
      <c r="C137" s="94"/>
      <c r="D137" s="94"/>
      <c r="E137" s="94"/>
      <c r="F137" s="94"/>
      <c r="G137" s="323" t="s">
        <v>37</v>
      </c>
      <c r="H137" s="323"/>
      <c r="I137" s="323"/>
      <c r="J137" s="94" t="s">
        <v>658</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8" t="s">
        <v>809</v>
      </c>
      <c r="CD137" s="118"/>
      <c r="CJ137" s="146"/>
    </row>
    <row r="138" spans="2:88" s="14" customFormat="1" ht="17.100000000000001" customHeight="1">
      <c r="B138" s="321"/>
      <c r="C138" s="94"/>
      <c r="D138" s="94"/>
      <c r="E138" s="94"/>
      <c r="F138" s="94"/>
      <c r="G138" s="323" t="s">
        <v>37</v>
      </c>
      <c r="H138" s="323"/>
      <c r="I138" s="323"/>
      <c r="J138" s="94" t="s">
        <v>659</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8" t="s">
        <v>810</v>
      </c>
      <c r="CD138" s="118"/>
      <c r="CJ138" s="146"/>
    </row>
    <row r="139" spans="2:88" s="14" customFormat="1" ht="17.100000000000001" customHeight="1">
      <c r="B139" s="321"/>
      <c r="C139" s="94"/>
      <c r="D139" s="94"/>
      <c r="E139" s="94"/>
      <c r="F139" s="94"/>
      <c r="G139" s="323" t="s">
        <v>37</v>
      </c>
      <c r="H139" s="323"/>
      <c r="I139" s="323"/>
      <c r="J139" s="94" t="s">
        <v>660</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8" t="s">
        <v>811</v>
      </c>
      <c r="CD139" s="118"/>
      <c r="CJ139" s="146"/>
    </row>
    <row r="140" spans="2:88" s="14" customFormat="1" ht="17.100000000000001" customHeight="1">
      <c r="B140" s="321"/>
      <c r="C140" s="94"/>
      <c r="D140" s="94"/>
      <c r="E140" s="94"/>
      <c r="F140" s="94"/>
      <c r="G140" s="323" t="s">
        <v>37</v>
      </c>
      <c r="H140" s="323"/>
      <c r="I140" s="323"/>
      <c r="J140" s="94" t="s">
        <v>661</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8" t="s">
        <v>812</v>
      </c>
      <c r="CD140" s="118"/>
      <c r="CJ140" s="146"/>
    </row>
    <row r="141" spans="2:88" s="2" customFormat="1" ht="4.5" customHeight="1">
      <c r="B141" s="321"/>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21"/>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21"/>
      <c r="C143" s="94"/>
      <c r="D143" s="94" t="s">
        <v>201</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8"/>
      <c r="CD143" s="118"/>
      <c r="CJ143" s="146"/>
    </row>
    <row r="144" spans="2:88" s="14" customFormat="1" ht="17.100000000000001" customHeight="1">
      <c r="B144" s="321"/>
      <c r="C144" s="94"/>
      <c r="D144" s="94"/>
      <c r="E144" s="94"/>
      <c r="F144" s="94"/>
      <c r="G144" s="42" t="s">
        <v>202</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8"/>
      <c r="CD144" s="118"/>
      <c r="CJ144" s="146"/>
    </row>
    <row r="145" spans="2:88" s="14" customFormat="1" ht="17.100000000000001" customHeight="1">
      <c r="B145" s="321"/>
      <c r="C145" s="94"/>
      <c r="D145" s="42"/>
      <c r="E145" s="94"/>
      <c r="F145" s="94"/>
      <c r="G145" s="94"/>
      <c r="H145" s="94"/>
      <c r="I145" s="94" t="s">
        <v>59</v>
      </c>
      <c r="J145" s="322"/>
      <c r="K145" s="322"/>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322"/>
      <c r="BQ145" s="322"/>
      <c r="BR145" s="322"/>
      <c r="BS145" s="322"/>
      <c r="BT145" s="322"/>
      <c r="BU145" s="322"/>
      <c r="BV145" s="322"/>
      <c r="BW145" s="322"/>
      <c r="BX145" s="322"/>
      <c r="BY145" s="322"/>
      <c r="BZ145" s="322"/>
      <c r="CA145" s="322"/>
      <c r="CB145" s="94" t="s">
        <v>55</v>
      </c>
      <c r="CC145" s="118" t="s">
        <v>813</v>
      </c>
      <c r="CD145" s="118"/>
      <c r="CJ145" s="146"/>
    </row>
    <row r="146" spans="2:88" s="14" customFormat="1" ht="17.100000000000001" customHeight="1">
      <c r="B146" s="321"/>
      <c r="C146" s="94"/>
      <c r="D146" s="94"/>
      <c r="E146" s="94"/>
      <c r="F146" s="94"/>
      <c r="G146" s="42" t="s">
        <v>203</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8"/>
      <c r="CD146" s="118"/>
      <c r="CJ146" s="146"/>
    </row>
    <row r="147" spans="2:88" s="14" customFormat="1" ht="17.100000000000001" customHeight="1">
      <c r="B147" s="321"/>
      <c r="C147" s="94"/>
      <c r="D147" s="94"/>
      <c r="E147" s="94"/>
      <c r="F147" s="94"/>
      <c r="G147" s="94"/>
      <c r="H147" s="94"/>
      <c r="I147" s="323" t="s">
        <v>37</v>
      </c>
      <c r="J147" s="323"/>
      <c r="K147" s="323"/>
      <c r="L147" s="94" t="s">
        <v>662</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8"/>
      <c r="CD147" s="118"/>
      <c r="CJ147" s="146"/>
    </row>
    <row r="148" spans="2:88" s="14" customFormat="1" ht="17.100000000000001" customHeight="1">
      <c r="B148" s="321"/>
      <c r="C148" s="94"/>
      <c r="D148" s="94"/>
      <c r="E148" s="94"/>
      <c r="F148" s="94"/>
      <c r="G148" s="94"/>
      <c r="H148" s="94"/>
      <c r="I148" s="94"/>
      <c r="J148" s="94" t="s">
        <v>204</v>
      </c>
      <c r="K148" s="94"/>
      <c r="L148" s="94"/>
      <c r="M148" s="94"/>
      <c r="N148" s="94"/>
      <c r="O148" s="94"/>
      <c r="P148" s="94"/>
      <c r="Q148" s="94"/>
      <c r="R148" s="94"/>
      <c r="S148" s="94"/>
      <c r="T148" s="94"/>
      <c r="U148" s="94"/>
      <c r="V148" s="94"/>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94" t="s">
        <v>55</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8"/>
      <c r="CD148" s="118"/>
      <c r="CJ148" s="146"/>
    </row>
    <row r="149" spans="2:88" s="14" customFormat="1" ht="17.100000000000001" customHeight="1">
      <c r="B149" s="321"/>
      <c r="C149" s="94"/>
      <c r="D149" s="94"/>
      <c r="E149" s="94"/>
      <c r="F149" s="94"/>
      <c r="G149" s="94"/>
      <c r="H149" s="94"/>
      <c r="I149" s="323" t="s">
        <v>37</v>
      </c>
      <c r="J149" s="323"/>
      <c r="K149" s="323"/>
      <c r="L149" s="94" t="s">
        <v>663</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8" t="s">
        <v>849</v>
      </c>
      <c r="CD149" s="118"/>
      <c r="CJ149" s="146"/>
    </row>
    <row r="150" spans="2:88" s="2" customFormat="1" ht="4.5" customHeight="1">
      <c r="B150" s="321"/>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21"/>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21"/>
      <c r="C152" s="94"/>
      <c r="D152" s="94" t="s">
        <v>205</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8"/>
      <c r="CD152" s="118"/>
      <c r="CJ152" s="146"/>
    </row>
    <row r="153" spans="2:88" s="14" customFormat="1" ht="17.100000000000001" customHeight="1">
      <c r="B153" s="321"/>
      <c r="C153" s="94"/>
      <c r="D153" s="99"/>
      <c r="E153" s="94"/>
      <c r="F153" s="94"/>
      <c r="G153" s="94"/>
      <c r="H153" s="94" t="s">
        <v>59</v>
      </c>
      <c r="I153" s="322"/>
      <c r="J153" s="322"/>
      <c r="K153" s="322"/>
      <c r="L153" s="322"/>
      <c r="M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94" t="s">
        <v>55</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8" t="s">
        <v>814</v>
      </c>
      <c r="CD153" s="118"/>
      <c r="CJ153" s="146"/>
    </row>
    <row r="154" spans="2:88" s="2" customFormat="1" ht="4.5" customHeight="1">
      <c r="B154" s="321"/>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21"/>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21"/>
      <c r="C156" s="94"/>
      <c r="D156" s="94" t="s">
        <v>206</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8"/>
      <c r="CD156" s="118"/>
      <c r="CJ156" s="146"/>
    </row>
    <row r="157" spans="2:88" s="15" customFormat="1" ht="17.100000000000001" customHeight="1">
      <c r="B157" s="321"/>
      <c r="C157" s="102"/>
      <c r="D157" s="102"/>
      <c r="E157" s="102"/>
      <c r="F157" s="102"/>
      <c r="G157" s="281"/>
      <c r="H157" s="281"/>
      <c r="I157" s="281"/>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c r="BR157" s="281"/>
      <c r="BS157" s="281"/>
      <c r="BT157" s="281"/>
      <c r="BU157" s="281"/>
      <c r="BV157" s="281"/>
      <c r="BW157" s="281"/>
      <c r="BX157" s="281"/>
      <c r="BY157" s="281"/>
      <c r="BZ157" s="281"/>
      <c r="CA157" s="281"/>
      <c r="CB157" s="102"/>
      <c r="CC157" s="125"/>
      <c r="CD157" s="125"/>
      <c r="CJ157" s="147"/>
    </row>
    <row r="158" spans="2:88" s="15" customFormat="1" ht="17.100000000000001" customHeight="1">
      <c r="B158" s="321"/>
      <c r="C158" s="102"/>
      <c r="D158" s="102"/>
      <c r="E158" s="102"/>
      <c r="F158" s="102"/>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1"/>
      <c r="AL158" s="281"/>
      <c r="AM158" s="281"/>
      <c r="AN158" s="281"/>
      <c r="AO158" s="281"/>
      <c r="AP158" s="281"/>
      <c r="AQ158" s="281"/>
      <c r="AR158" s="281"/>
      <c r="AS158" s="281"/>
      <c r="AT158" s="281"/>
      <c r="AU158" s="281"/>
      <c r="AV158" s="281"/>
      <c r="AW158" s="281"/>
      <c r="AX158" s="281"/>
      <c r="AY158" s="281"/>
      <c r="AZ158" s="281"/>
      <c r="BA158" s="281"/>
      <c r="BB158" s="281"/>
      <c r="BC158" s="281"/>
      <c r="BD158" s="281"/>
      <c r="BE158" s="281"/>
      <c r="BF158" s="281"/>
      <c r="BG158" s="281"/>
      <c r="BH158" s="281"/>
      <c r="BI158" s="281"/>
      <c r="BJ158" s="281"/>
      <c r="BK158" s="281"/>
      <c r="BL158" s="281"/>
      <c r="BM158" s="281"/>
      <c r="BN158" s="281"/>
      <c r="BO158" s="281"/>
      <c r="BP158" s="281"/>
      <c r="BQ158" s="281"/>
      <c r="BR158" s="281"/>
      <c r="BS158" s="281"/>
      <c r="BT158" s="281"/>
      <c r="BU158" s="281"/>
      <c r="BV158" s="281"/>
      <c r="BW158" s="281"/>
      <c r="BX158" s="281"/>
      <c r="BY158" s="281"/>
      <c r="BZ158" s="281"/>
      <c r="CA158" s="281"/>
      <c r="CB158" s="102"/>
      <c r="CC158" s="125"/>
      <c r="CD158" s="125"/>
      <c r="CJ158" s="147"/>
    </row>
    <row r="159" spans="2:88" s="15" customFormat="1" ht="17.100000000000001" customHeight="1">
      <c r="B159" s="321"/>
      <c r="C159" s="102"/>
      <c r="D159" s="102"/>
      <c r="E159" s="102"/>
      <c r="F159" s="102"/>
      <c r="G159" s="281"/>
      <c r="H159" s="281"/>
      <c r="I159" s="281"/>
      <c r="J159" s="281"/>
      <c r="K159" s="281"/>
      <c r="L159" s="281"/>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c r="AW159" s="281"/>
      <c r="AX159" s="281"/>
      <c r="AY159" s="281"/>
      <c r="AZ159" s="281"/>
      <c r="BA159" s="281"/>
      <c r="BB159" s="281"/>
      <c r="BC159" s="281"/>
      <c r="BD159" s="281"/>
      <c r="BE159" s="281"/>
      <c r="BF159" s="281"/>
      <c r="BG159" s="281"/>
      <c r="BH159" s="281"/>
      <c r="BI159" s="281"/>
      <c r="BJ159" s="281"/>
      <c r="BK159" s="281"/>
      <c r="BL159" s="281"/>
      <c r="BM159" s="281"/>
      <c r="BN159" s="281"/>
      <c r="BO159" s="281"/>
      <c r="BP159" s="281"/>
      <c r="BQ159" s="281"/>
      <c r="BR159" s="281"/>
      <c r="BS159" s="281"/>
      <c r="BT159" s="281"/>
      <c r="BU159" s="281"/>
      <c r="BV159" s="281"/>
      <c r="BW159" s="281"/>
      <c r="BX159" s="281"/>
      <c r="BY159" s="281"/>
      <c r="BZ159" s="281"/>
      <c r="CA159" s="281"/>
      <c r="CB159" s="102"/>
      <c r="CC159" s="125"/>
      <c r="CD159" s="125"/>
      <c r="CJ159" s="147"/>
    </row>
    <row r="160" spans="2:88" s="1" customFormat="1" ht="17.100000000000001" customHeight="1">
      <c r="B160" s="321"/>
      <c r="C160" s="24"/>
      <c r="D160" s="24"/>
      <c r="E160" s="24"/>
      <c r="F160" s="24"/>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1"/>
      <c r="AL160" s="281"/>
      <c r="AM160" s="281"/>
      <c r="AN160" s="281"/>
      <c r="AO160" s="281"/>
      <c r="AP160" s="281"/>
      <c r="AQ160" s="281"/>
      <c r="AR160" s="281"/>
      <c r="AS160" s="281"/>
      <c r="AT160" s="281"/>
      <c r="AU160" s="281"/>
      <c r="AV160" s="281"/>
      <c r="AW160" s="281"/>
      <c r="AX160" s="281"/>
      <c r="AY160" s="281"/>
      <c r="AZ160" s="281"/>
      <c r="BA160" s="281"/>
      <c r="BB160" s="281"/>
      <c r="BC160" s="281"/>
      <c r="BD160" s="281"/>
      <c r="BE160" s="281"/>
      <c r="BF160" s="281"/>
      <c r="BG160" s="281"/>
      <c r="BH160" s="281"/>
      <c r="BI160" s="281"/>
      <c r="BJ160" s="281"/>
      <c r="BK160" s="281"/>
      <c r="BL160" s="281"/>
      <c r="BM160" s="281"/>
      <c r="BN160" s="281"/>
      <c r="BO160" s="281"/>
      <c r="BP160" s="281"/>
      <c r="BQ160" s="281"/>
      <c r="BR160" s="281"/>
      <c r="BS160" s="281"/>
      <c r="BT160" s="281"/>
      <c r="BU160" s="281"/>
      <c r="BV160" s="281"/>
      <c r="BW160" s="281"/>
      <c r="BX160" s="281"/>
      <c r="BY160" s="281"/>
      <c r="BZ160" s="281"/>
      <c r="CA160" s="281"/>
      <c r="CB160" s="25"/>
      <c r="CJ160" s="140"/>
    </row>
    <row r="161" spans="2:88" s="1" customFormat="1" ht="17.100000000000001" customHeight="1">
      <c r="B161" s="321"/>
      <c r="C161" s="24"/>
      <c r="D161" s="24"/>
      <c r="E161" s="24"/>
      <c r="F161" s="24"/>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1"/>
      <c r="AL161" s="281"/>
      <c r="AM161" s="281"/>
      <c r="AN161" s="281"/>
      <c r="AO161" s="281"/>
      <c r="AP161" s="281"/>
      <c r="AQ161" s="281"/>
      <c r="AR161" s="281"/>
      <c r="AS161" s="281"/>
      <c r="AT161" s="281"/>
      <c r="AU161" s="281"/>
      <c r="AV161" s="281"/>
      <c r="AW161" s="281"/>
      <c r="AX161" s="281"/>
      <c r="AY161" s="281"/>
      <c r="AZ161" s="281"/>
      <c r="BA161" s="281"/>
      <c r="BB161" s="281"/>
      <c r="BC161" s="281"/>
      <c r="BD161" s="281"/>
      <c r="BE161" s="281"/>
      <c r="BF161" s="281"/>
      <c r="BG161" s="281"/>
      <c r="BH161" s="281"/>
      <c r="BI161" s="281"/>
      <c r="BJ161" s="281"/>
      <c r="BK161" s="281"/>
      <c r="BL161" s="281"/>
      <c r="BM161" s="281"/>
      <c r="BN161" s="281"/>
      <c r="BO161" s="281"/>
      <c r="BP161" s="281"/>
      <c r="BQ161" s="281"/>
      <c r="BR161" s="281"/>
      <c r="BS161" s="281"/>
      <c r="BT161" s="281"/>
      <c r="BU161" s="281"/>
      <c r="BV161" s="281"/>
      <c r="BW161" s="281"/>
      <c r="BX161" s="281"/>
      <c r="BY161" s="281"/>
      <c r="BZ161" s="281"/>
      <c r="CA161" s="281"/>
      <c r="CB161" s="25"/>
      <c r="CJ161" s="140"/>
    </row>
    <row r="162" spans="2:88" s="1" customFormat="1" ht="17.100000000000001" customHeight="1">
      <c r="B162" s="321"/>
      <c r="C162" s="24"/>
      <c r="D162" s="24"/>
      <c r="E162" s="24"/>
      <c r="F162" s="24"/>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1"/>
      <c r="CB162" s="25"/>
      <c r="CJ162" s="140"/>
    </row>
    <row r="163" spans="2:88" s="1" customFormat="1" ht="17.100000000000001" customHeight="1">
      <c r="B163" s="321"/>
      <c r="C163" s="24"/>
      <c r="D163" s="24"/>
      <c r="E163" s="24"/>
      <c r="F163" s="24"/>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5"/>
      <c r="CJ163" s="140"/>
    </row>
    <row r="164" spans="2:88" s="1" customFormat="1" ht="17.100000000000001" customHeight="1">
      <c r="B164" s="321"/>
      <c r="C164" s="24"/>
      <c r="D164" s="24"/>
      <c r="E164" s="24"/>
      <c r="F164" s="24"/>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1"/>
      <c r="AL164" s="281"/>
      <c r="AM164" s="281"/>
      <c r="AN164" s="281"/>
      <c r="AO164" s="281"/>
      <c r="AP164" s="281"/>
      <c r="AQ164" s="281"/>
      <c r="AR164" s="281"/>
      <c r="AS164" s="281"/>
      <c r="AT164" s="281"/>
      <c r="AU164" s="281"/>
      <c r="AV164" s="281"/>
      <c r="AW164" s="281"/>
      <c r="AX164" s="281"/>
      <c r="AY164" s="281"/>
      <c r="AZ164" s="281"/>
      <c r="BA164" s="281"/>
      <c r="BB164" s="281"/>
      <c r="BC164" s="281"/>
      <c r="BD164" s="281"/>
      <c r="BE164" s="281"/>
      <c r="BF164" s="281"/>
      <c r="BG164" s="281"/>
      <c r="BH164" s="281"/>
      <c r="BI164" s="281"/>
      <c r="BJ164" s="281"/>
      <c r="BK164" s="281"/>
      <c r="BL164" s="281"/>
      <c r="BM164" s="281"/>
      <c r="BN164" s="281"/>
      <c r="BO164" s="281"/>
      <c r="BP164" s="281"/>
      <c r="BQ164" s="281"/>
      <c r="BR164" s="281"/>
      <c r="BS164" s="281"/>
      <c r="BT164" s="281"/>
      <c r="BU164" s="281"/>
      <c r="BV164" s="281"/>
      <c r="BW164" s="281"/>
      <c r="BX164" s="281"/>
      <c r="BY164" s="281"/>
      <c r="BZ164" s="281"/>
      <c r="CA164" s="281"/>
      <c r="CB164" s="25"/>
      <c r="CJ164" s="140"/>
    </row>
    <row r="165" spans="2:88" s="1" customFormat="1" ht="17.100000000000001" customHeight="1">
      <c r="B165" s="321"/>
      <c r="C165" s="24"/>
      <c r="D165" s="24"/>
      <c r="E165" s="24"/>
      <c r="F165" s="24"/>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c r="AW165" s="281"/>
      <c r="AX165" s="281"/>
      <c r="AY165" s="281"/>
      <c r="AZ165" s="281"/>
      <c r="BA165" s="281"/>
      <c r="BB165" s="281"/>
      <c r="BC165" s="281"/>
      <c r="BD165" s="281"/>
      <c r="BE165" s="281"/>
      <c r="BF165" s="281"/>
      <c r="BG165" s="281"/>
      <c r="BH165" s="281"/>
      <c r="BI165" s="281"/>
      <c r="BJ165" s="281"/>
      <c r="BK165" s="281"/>
      <c r="BL165" s="281"/>
      <c r="BM165" s="281"/>
      <c r="BN165" s="281"/>
      <c r="BO165" s="281"/>
      <c r="BP165" s="281"/>
      <c r="BQ165" s="281"/>
      <c r="BR165" s="281"/>
      <c r="BS165" s="281"/>
      <c r="BT165" s="281"/>
      <c r="BU165" s="281"/>
      <c r="BV165" s="281"/>
      <c r="BW165" s="281"/>
      <c r="BX165" s="281"/>
      <c r="BY165" s="281"/>
      <c r="BZ165" s="281"/>
      <c r="CA165" s="281"/>
      <c r="CB165" s="25"/>
      <c r="CJ165" s="140"/>
    </row>
    <row r="166" spans="2:88" s="1" customFormat="1" ht="17.100000000000001" customHeight="1">
      <c r="B166" s="209"/>
      <c r="C166" s="24"/>
      <c r="D166" s="24"/>
      <c r="E166" s="24"/>
      <c r="F166" s="24"/>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1"/>
      <c r="AL166" s="281"/>
      <c r="AM166" s="281"/>
      <c r="AN166" s="281"/>
      <c r="AO166" s="281"/>
      <c r="AP166" s="281"/>
      <c r="AQ166" s="281"/>
      <c r="AR166" s="281"/>
      <c r="AS166" s="281"/>
      <c r="AT166" s="281"/>
      <c r="AU166" s="281"/>
      <c r="AV166" s="281"/>
      <c r="AW166" s="281"/>
      <c r="AX166" s="281"/>
      <c r="AY166" s="281"/>
      <c r="AZ166" s="281"/>
      <c r="BA166" s="281"/>
      <c r="BB166" s="281"/>
      <c r="BC166" s="281"/>
      <c r="BD166" s="281"/>
      <c r="BE166" s="281"/>
      <c r="BF166" s="281"/>
      <c r="BG166" s="281"/>
      <c r="BH166" s="281"/>
      <c r="BI166" s="281"/>
      <c r="BJ166" s="281"/>
      <c r="BK166" s="281"/>
      <c r="BL166" s="281"/>
      <c r="BM166" s="281"/>
      <c r="BN166" s="281"/>
      <c r="BO166" s="281"/>
      <c r="BP166" s="281"/>
      <c r="BQ166" s="281"/>
      <c r="BR166" s="281"/>
      <c r="BS166" s="281"/>
      <c r="BT166" s="281"/>
      <c r="BU166" s="281"/>
      <c r="BV166" s="281"/>
      <c r="BW166" s="281"/>
      <c r="BX166" s="281"/>
      <c r="BY166" s="281"/>
      <c r="BZ166" s="281"/>
      <c r="CA166" s="281"/>
      <c r="CB166" s="25"/>
      <c r="CJ166" s="140"/>
    </row>
    <row r="167" spans="2:88" s="1" customFormat="1" ht="17.100000000000001" customHeight="1">
      <c r="B167" s="195" t="s">
        <v>1018</v>
      </c>
      <c r="C167" s="24"/>
      <c r="D167" s="24"/>
      <c r="E167" s="24"/>
      <c r="F167" s="24"/>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1"/>
      <c r="AL167" s="281"/>
      <c r="AM167" s="281"/>
      <c r="AN167" s="281"/>
      <c r="AO167" s="281"/>
      <c r="AP167" s="281"/>
      <c r="AQ167" s="281"/>
      <c r="AR167" s="281"/>
      <c r="AS167" s="281"/>
      <c r="AT167" s="281"/>
      <c r="AU167" s="281"/>
      <c r="AV167" s="281"/>
      <c r="AW167" s="281"/>
      <c r="AX167" s="281"/>
      <c r="AY167" s="281"/>
      <c r="AZ167" s="281"/>
      <c r="BA167" s="281"/>
      <c r="BB167" s="281"/>
      <c r="BC167" s="281"/>
      <c r="BD167" s="281"/>
      <c r="BE167" s="281"/>
      <c r="BF167" s="281"/>
      <c r="BG167" s="281"/>
      <c r="BH167" s="281"/>
      <c r="BI167" s="281"/>
      <c r="BJ167" s="281"/>
      <c r="BK167" s="281"/>
      <c r="BL167" s="281"/>
      <c r="BM167" s="281"/>
      <c r="BN167" s="281"/>
      <c r="BO167" s="281"/>
      <c r="BP167" s="281"/>
      <c r="BQ167" s="281"/>
      <c r="BR167" s="281"/>
      <c r="BS167" s="281"/>
      <c r="BT167" s="281"/>
      <c r="BU167" s="281"/>
      <c r="BV167" s="281"/>
      <c r="BW167" s="281"/>
      <c r="BX167" s="281"/>
      <c r="BY167" s="281"/>
      <c r="BZ167" s="281"/>
      <c r="CA167" s="281"/>
      <c r="CB167" s="25"/>
      <c r="CC167" s="174" t="s">
        <v>1018</v>
      </c>
      <c r="CJ167" s="140"/>
    </row>
    <row r="168" spans="2:88" s="2" customFormat="1" ht="15.75" customHeight="1" thickBot="1">
      <c r="B168" s="196" t="s">
        <v>1015</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6" t="s">
        <v>1015</v>
      </c>
      <c r="CD168" s="1"/>
      <c r="CJ168" s="58"/>
    </row>
    <row r="169" spans="2:88" s="12" customFormat="1" ht="18" customHeight="1">
      <c r="B169" s="197" t="s">
        <v>1016</v>
      </c>
      <c r="C169" s="269" t="s">
        <v>188</v>
      </c>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69"/>
      <c r="AE169" s="269"/>
      <c r="AF169" s="269"/>
      <c r="AG169" s="269"/>
      <c r="AH169" s="269"/>
      <c r="AI169" s="269"/>
      <c r="AJ169" s="269"/>
      <c r="AK169" s="269"/>
      <c r="AL169" s="269"/>
      <c r="AM169" s="269"/>
      <c r="AN169" s="269"/>
      <c r="AO169" s="269"/>
      <c r="AP169" s="269"/>
      <c r="AQ169" s="269"/>
      <c r="AR169" s="269"/>
      <c r="AS169" s="269"/>
      <c r="AT169" s="269"/>
      <c r="AU169" s="269"/>
      <c r="AV169" s="269"/>
      <c r="AW169" s="269"/>
      <c r="AX169" s="269"/>
      <c r="AY169" s="269"/>
      <c r="AZ169" s="269"/>
      <c r="BA169" s="269"/>
      <c r="BB169" s="269"/>
      <c r="BC169" s="269"/>
      <c r="BD169" s="269"/>
      <c r="BE169" s="269"/>
      <c r="BF169" s="269"/>
      <c r="BG169" s="269"/>
      <c r="BH169" s="269"/>
      <c r="BI169" s="269"/>
      <c r="BJ169" s="269"/>
      <c r="BK169" s="269"/>
      <c r="BL169" s="269"/>
      <c r="BM169" s="269"/>
      <c r="BN169" s="269"/>
      <c r="BO169" s="269"/>
      <c r="BP169" s="269"/>
      <c r="BQ169" s="269"/>
      <c r="BR169" s="269"/>
      <c r="BS169" s="269"/>
      <c r="BT169" s="269"/>
      <c r="BU169" s="269"/>
      <c r="BV169" s="269"/>
      <c r="BW169" s="269"/>
      <c r="BX169" s="269"/>
      <c r="BY169" s="269"/>
      <c r="BZ169" s="269"/>
      <c r="CA169" s="269"/>
      <c r="CB169" s="269"/>
      <c r="CC169" s="177" t="s">
        <v>1016</v>
      </c>
      <c r="CD169" s="119" t="s">
        <v>804</v>
      </c>
      <c r="CJ169" s="142"/>
    </row>
    <row r="170" spans="2:88" s="14" customFormat="1" ht="15.75" customHeight="1">
      <c r="B170" s="210"/>
      <c r="C170" s="324" t="s">
        <v>189</v>
      </c>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24"/>
      <c r="AU170" s="324"/>
      <c r="AV170" s="324"/>
      <c r="AW170" s="324"/>
      <c r="AX170" s="324"/>
      <c r="AY170" s="324"/>
      <c r="AZ170" s="324"/>
      <c r="BA170" s="324"/>
      <c r="BB170" s="324"/>
      <c r="BC170" s="324"/>
      <c r="BD170" s="324"/>
      <c r="BE170" s="324"/>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D170" s="118"/>
      <c r="CJ170" s="146"/>
    </row>
    <row r="171" spans="2:88" s="2" customFormat="1" ht="2.1" customHeight="1">
      <c r="B171" s="209"/>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21" t="s">
        <v>1038</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21"/>
      <c r="C173" s="94"/>
      <c r="D173" s="94" t="s">
        <v>190</v>
      </c>
      <c r="E173" s="94"/>
      <c r="F173" s="94"/>
      <c r="G173" s="94"/>
      <c r="H173" s="94"/>
      <c r="I173" s="94"/>
      <c r="J173" s="94"/>
      <c r="K173" s="94"/>
      <c r="L173" s="94"/>
      <c r="M173" s="94"/>
      <c r="N173" s="94"/>
      <c r="O173" s="94"/>
      <c r="P173" s="94"/>
      <c r="Q173" s="94"/>
      <c r="R173" s="94"/>
      <c r="S173" s="94"/>
      <c r="T173" s="94"/>
      <c r="U173" s="95"/>
      <c r="V173" s="95"/>
      <c r="W173" s="95"/>
      <c r="X173" s="95"/>
      <c r="Y173" s="95"/>
      <c r="Z173" s="95"/>
      <c r="AA173" s="323"/>
      <c r="AB173" s="323"/>
      <c r="AC173" s="323"/>
      <c r="AD173" s="323"/>
      <c r="AE173" s="323"/>
      <c r="AF173" s="323"/>
      <c r="AG173" s="323"/>
      <c r="AH173" s="323"/>
      <c r="AI173" s="323"/>
      <c r="AJ173" s="323"/>
      <c r="AK173" s="323"/>
      <c r="AL173" s="323"/>
      <c r="AM173" s="323"/>
      <c r="AN173" s="323"/>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8" t="s">
        <v>816</v>
      </c>
      <c r="CD173" s="118"/>
      <c r="CJ173" s="146"/>
    </row>
    <row r="174" spans="2:88" s="2" customFormat="1" ht="4.5" customHeight="1">
      <c r="B174" s="321"/>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21"/>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21"/>
      <c r="C176" s="94"/>
      <c r="D176" s="94" t="s">
        <v>191</v>
      </c>
      <c r="E176" s="94"/>
      <c r="F176" s="94"/>
      <c r="G176" s="94"/>
      <c r="H176" s="94"/>
      <c r="I176" s="94"/>
      <c r="J176" s="94"/>
      <c r="K176" s="94"/>
      <c r="L176" s="94"/>
      <c r="M176" s="94"/>
      <c r="N176" s="94"/>
      <c r="O176" s="94"/>
      <c r="P176" s="94"/>
      <c r="Q176" s="94"/>
      <c r="R176" s="94"/>
      <c r="S176" s="94"/>
      <c r="T176" s="94"/>
      <c r="U176" s="95"/>
      <c r="V176" s="95"/>
      <c r="W176" s="95"/>
      <c r="X176" s="95"/>
      <c r="Y176" s="95"/>
      <c r="Z176" s="95"/>
      <c r="AA176" s="307"/>
      <c r="AB176" s="307"/>
      <c r="AC176" s="307"/>
      <c r="AD176" s="307"/>
      <c r="AE176" s="307"/>
      <c r="AF176" s="307"/>
      <c r="AG176" s="307"/>
      <c r="AH176" s="307"/>
      <c r="AI176" s="307"/>
      <c r="AJ176" s="307"/>
      <c r="AK176" s="307"/>
      <c r="AL176" s="307"/>
      <c r="AM176" s="307"/>
      <c r="AN176" s="307"/>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8" t="s">
        <v>815</v>
      </c>
      <c r="CD176" s="118"/>
      <c r="CJ176" s="146"/>
    </row>
    <row r="177" spans="2:88" s="2" customFormat="1" ht="4.5" customHeight="1">
      <c r="B177" s="321"/>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21"/>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21"/>
      <c r="C179" s="94"/>
      <c r="D179" s="94" t="s">
        <v>192</v>
      </c>
      <c r="E179" s="94"/>
      <c r="F179" s="94"/>
      <c r="G179" s="94"/>
      <c r="H179" s="94"/>
      <c r="I179" s="94"/>
      <c r="J179" s="94"/>
      <c r="K179" s="94"/>
      <c r="L179" s="94"/>
      <c r="M179" s="94"/>
      <c r="N179" s="94"/>
      <c r="O179" s="94"/>
      <c r="P179" s="94"/>
      <c r="Q179" s="94"/>
      <c r="R179" s="94"/>
      <c r="S179" s="94"/>
      <c r="T179" s="94"/>
      <c r="U179" s="94"/>
      <c r="V179" s="96"/>
      <c r="W179" s="96"/>
      <c r="X179" s="96"/>
      <c r="Y179" s="96"/>
      <c r="Z179" s="96"/>
      <c r="AA179" s="324" t="str">
        <f>IF(V179="","","m")</f>
        <v/>
      </c>
      <c r="AB179" s="324"/>
      <c r="AC179" s="324"/>
      <c r="AD179" s="324"/>
      <c r="AE179" s="324"/>
      <c r="AF179" s="324"/>
      <c r="AG179" s="324"/>
      <c r="AH179" s="324"/>
      <c r="AI179" s="324"/>
      <c r="AJ179" s="324"/>
      <c r="AK179" s="324"/>
      <c r="AL179" s="324"/>
      <c r="AM179" s="324"/>
      <c r="AN179" s="32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8"/>
      <c r="CD179" s="118"/>
      <c r="CJ179" s="146"/>
    </row>
    <row r="180" spans="2:88" s="14" customFormat="1" ht="17.100000000000001" customHeight="1">
      <c r="B180" s="321"/>
      <c r="C180" s="94"/>
      <c r="D180" s="94"/>
      <c r="E180" s="94"/>
      <c r="F180" s="42" t="s">
        <v>193</v>
      </c>
      <c r="G180" s="42"/>
      <c r="H180" s="42"/>
      <c r="I180" s="42"/>
      <c r="J180" s="42"/>
      <c r="K180" s="42"/>
      <c r="L180" s="42"/>
      <c r="M180" s="42"/>
      <c r="N180" s="42"/>
      <c r="O180" s="97"/>
      <c r="P180" s="98"/>
      <c r="Q180" s="98"/>
      <c r="R180" s="98"/>
      <c r="S180" s="98"/>
      <c r="T180" s="98"/>
      <c r="U180" s="98"/>
      <c r="V180" s="98"/>
      <c r="W180" s="96"/>
      <c r="X180" s="96"/>
      <c r="Y180" s="96"/>
      <c r="Z180" s="96"/>
      <c r="AA180" s="273"/>
      <c r="AB180" s="273"/>
      <c r="AC180" s="273"/>
      <c r="AD180" s="273"/>
      <c r="AE180" s="273"/>
      <c r="AF180" s="273"/>
      <c r="AG180" s="273"/>
      <c r="AH180" s="273"/>
      <c r="AI180" s="273"/>
      <c r="AJ180" s="273"/>
      <c r="AK180" s="273"/>
      <c r="AL180" s="273"/>
      <c r="AM180" s="273"/>
      <c r="AN180" s="273"/>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8"/>
      <c r="CD180" s="118"/>
      <c r="CJ180" s="146"/>
    </row>
    <row r="181" spans="2:88" s="14" customFormat="1" ht="17.100000000000001" customHeight="1">
      <c r="B181" s="321"/>
      <c r="C181" s="94"/>
      <c r="D181" s="94"/>
      <c r="E181" s="94"/>
      <c r="F181" s="42" t="s">
        <v>194</v>
      </c>
      <c r="G181" s="94"/>
      <c r="H181" s="94"/>
      <c r="I181" s="94"/>
      <c r="J181" s="94"/>
      <c r="K181" s="94"/>
      <c r="L181" s="94"/>
      <c r="M181" s="94"/>
      <c r="N181" s="94"/>
      <c r="O181" s="97"/>
      <c r="P181" s="98"/>
      <c r="Q181" s="94"/>
      <c r="R181" s="94"/>
      <c r="S181" s="94"/>
      <c r="T181" s="94"/>
      <c r="U181" s="94"/>
      <c r="V181" s="94"/>
      <c r="W181" s="96"/>
      <c r="X181" s="96"/>
      <c r="Y181" s="96"/>
      <c r="Z181" s="96"/>
      <c r="AA181" s="273"/>
      <c r="AB181" s="273"/>
      <c r="AC181" s="273"/>
      <c r="AD181" s="273"/>
      <c r="AE181" s="273"/>
      <c r="AF181" s="273"/>
      <c r="AG181" s="273"/>
      <c r="AH181" s="273"/>
      <c r="AI181" s="273"/>
      <c r="AJ181" s="273"/>
      <c r="AK181" s="273"/>
      <c r="AL181" s="273"/>
      <c r="AM181" s="273"/>
      <c r="AN181" s="273"/>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8"/>
      <c r="CD181" s="118"/>
      <c r="CJ181" s="146"/>
    </row>
    <row r="182" spans="2:88" s="14" customFormat="1" ht="17.100000000000001" customHeight="1">
      <c r="B182" s="321"/>
      <c r="C182" s="94"/>
      <c r="D182" s="94"/>
      <c r="E182" s="94"/>
      <c r="F182" s="42" t="s">
        <v>195</v>
      </c>
      <c r="G182" s="94"/>
      <c r="H182" s="94"/>
      <c r="I182" s="94"/>
      <c r="J182" s="94"/>
      <c r="K182" s="94"/>
      <c r="L182" s="94"/>
      <c r="M182" s="94"/>
      <c r="N182" s="94"/>
      <c r="O182" s="94"/>
      <c r="P182" s="94"/>
      <c r="Q182" s="94" t="s">
        <v>196</v>
      </c>
      <c r="R182" s="94"/>
      <c r="S182" s="94"/>
      <c r="T182" s="99"/>
      <c r="U182" s="99"/>
      <c r="V182" s="99" t="s">
        <v>59</v>
      </c>
      <c r="W182" s="323"/>
      <c r="X182" s="323"/>
      <c r="Y182" s="323"/>
      <c r="Z182" s="323"/>
      <c r="AA182" s="323"/>
      <c r="AB182" s="323"/>
      <c r="AC182" s="323"/>
      <c r="AD182" s="94" t="s">
        <v>55</v>
      </c>
      <c r="AE182" s="94"/>
      <c r="AF182" s="94"/>
      <c r="AG182" s="94"/>
      <c r="AH182" s="94"/>
      <c r="AI182" s="94"/>
      <c r="AJ182" s="94"/>
      <c r="AK182" s="94"/>
      <c r="AL182" s="94"/>
      <c r="AM182" s="94" t="s">
        <v>197</v>
      </c>
      <c r="AN182" s="94"/>
      <c r="AO182" s="94"/>
      <c r="AP182" s="99"/>
      <c r="AQ182" s="99"/>
      <c r="AR182" s="99" t="s">
        <v>59</v>
      </c>
      <c r="AS182" s="323"/>
      <c r="AT182" s="323"/>
      <c r="AU182" s="323"/>
      <c r="AV182" s="323"/>
      <c r="AW182" s="323"/>
      <c r="AX182" s="323"/>
      <c r="AY182" s="323"/>
      <c r="AZ182" s="94" t="s">
        <v>55</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8"/>
      <c r="CD182" s="118"/>
      <c r="CJ182" s="146"/>
    </row>
    <row r="183" spans="2:88" s="14" customFormat="1" ht="17.100000000000001" customHeight="1">
      <c r="B183" s="321"/>
      <c r="C183" s="94"/>
      <c r="D183" s="94"/>
      <c r="E183" s="94"/>
      <c r="F183" s="42" t="s">
        <v>198</v>
      </c>
      <c r="G183" s="94"/>
      <c r="H183" s="94"/>
      <c r="I183" s="94"/>
      <c r="J183" s="94"/>
      <c r="K183" s="94"/>
      <c r="L183" s="94"/>
      <c r="M183" s="100"/>
      <c r="N183" s="100"/>
      <c r="O183" s="100"/>
      <c r="P183" s="100"/>
      <c r="Q183" s="325"/>
      <c r="R183" s="325"/>
      <c r="S183" s="325"/>
      <c r="T183" s="325"/>
      <c r="U183" s="325"/>
      <c r="V183" s="325"/>
      <c r="W183" s="325"/>
      <c r="X183" s="325"/>
      <c r="Y183" s="325"/>
      <c r="Z183" s="325"/>
      <c r="AA183" s="325"/>
      <c r="AB183" s="325"/>
      <c r="AC183" s="325"/>
      <c r="AD183" s="325"/>
      <c r="AE183" s="325"/>
      <c r="AF183" s="325"/>
      <c r="AG183" s="325"/>
      <c r="AH183" s="325"/>
      <c r="AI183" s="325"/>
      <c r="AJ183" s="325"/>
      <c r="AK183" s="325"/>
      <c r="AL183" s="325"/>
      <c r="AM183" s="325"/>
      <c r="AN183" s="100"/>
      <c r="AO183" s="100"/>
      <c r="AP183" s="326" t="s">
        <v>738</v>
      </c>
      <c r="AQ183" s="326"/>
      <c r="AR183" s="326"/>
      <c r="AS183" s="100"/>
      <c r="AT183" s="100"/>
      <c r="AU183" s="325"/>
      <c r="AV183" s="325"/>
      <c r="AW183" s="325"/>
      <c r="AX183" s="325"/>
      <c r="AY183" s="325"/>
      <c r="AZ183" s="325"/>
      <c r="BA183" s="325"/>
      <c r="BB183" s="325"/>
      <c r="BC183" s="325"/>
      <c r="BD183" s="325"/>
      <c r="BE183" s="325"/>
      <c r="BF183" s="325"/>
      <c r="BG183" s="325"/>
      <c r="BH183" s="325"/>
      <c r="BI183" s="325"/>
      <c r="BJ183" s="325"/>
      <c r="BK183" s="325"/>
      <c r="BL183" s="325"/>
      <c r="BM183" s="325"/>
      <c r="BN183" s="325"/>
      <c r="BO183" s="94"/>
      <c r="BP183" s="94"/>
      <c r="BQ183" s="94"/>
      <c r="BR183" s="94"/>
      <c r="BS183" s="94"/>
      <c r="BT183" s="94"/>
      <c r="BU183" s="94"/>
      <c r="BV183" s="94"/>
      <c r="BW183" s="94"/>
      <c r="BX183" s="94"/>
      <c r="BY183" s="94"/>
      <c r="BZ183" s="94"/>
      <c r="CA183" s="94"/>
      <c r="CB183" s="94"/>
      <c r="CC183" s="118"/>
      <c r="CD183" s="118"/>
      <c r="CJ183" s="146"/>
    </row>
    <row r="184" spans="2:88" s="2" customFormat="1" ht="4.5" customHeight="1">
      <c r="B184" s="321"/>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21"/>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21"/>
      <c r="C186" s="94"/>
      <c r="D186" s="324" t="s">
        <v>199</v>
      </c>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324"/>
      <c r="AO186" s="324"/>
      <c r="AP186" s="324"/>
      <c r="AQ186" s="324"/>
      <c r="AR186" s="324"/>
      <c r="AS186" s="324"/>
      <c r="AT186" s="324"/>
      <c r="AU186" s="324"/>
      <c r="AV186" s="324"/>
      <c r="AW186" s="324"/>
      <c r="AX186" s="324"/>
      <c r="AY186" s="324"/>
      <c r="AZ186" s="324"/>
      <c r="BA186" s="324"/>
      <c r="BB186" s="324"/>
      <c r="BC186" s="32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8"/>
      <c r="CD186" s="118"/>
      <c r="CJ186" s="146"/>
    </row>
    <row r="187" spans="2:88" s="14" customFormat="1" ht="17.100000000000001" customHeight="1">
      <c r="B187" s="321"/>
      <c r="C187" s="94"/>
      <c r="D187" s="94"/>
      <c r="E187" s="94"/>
      <c r="F187" s="94"/>
      <c r="G187" s="323" t="s">
        <v>37</v>
      </c>
      <c r="H187" s="323"/>
      <c r="I187" s="323"/>
      <c r="J187" s="94" t="s">
        <v>655</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8"/>
      <c r="CD187" s="118"/>
      <c r="CJ187" s="146"/>
    </row>
    <row r="188" spans="2:88" s="14" customFormat="1" ht="17.100000000000001" customHeight="1">
      <c r="B188" s="321"/>
      <c r="C188" s="94"/>
      <c r="D188" s="94"/>
      <c r="E188" s="94"/>
      <c r="F188" s="94"/>
      <c r="G188" s="323" t="s">
        <v>37</v>
      </c>
      <c r="H188" s="323"/>
      <c r="I188" s="323"/>
      <c r="J188" s="94" t="s">
        <v>656</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8"/>
      <c r="CD188" s="118"/>
      <c r="CJ188" s="146"/>
    </row>
    <row r="189" spans="2:88" s="2" customFormat="1" ht="4.5" customHeight="1">
      <c r="B189" s="321"/>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21"/>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21"/>
      <c r="C191" s="94"/>
      <c r="D191" s="94" t="s">
        <v>200</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8"/>
      <c r="CD191" s="118"/>
      <c r="CJ191" s="146"/>
    </row>
    <row r="192" spans="2:88" s="14" customFormat="1" ht="17.100000000000001" customHeight="1">
      <c r="B192" s="321"/>
      <c r="C192" s="94"/>
      <c r="D192" s="94"/>
      <c r="E192" s="94"/>
      <c r="F192" s="94"/>
      <c r="G192" s="323" t="s">
        <v>37</v>
      </c>
      <c r="H192" s="323"/>
      <c r="I192" s="323"/>
      <c r="J192" s="94" t="s">
        <v>657</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8" t="s">
        <v>1047</v>
      </c>
      <c r="CD192" s="118"/>
      <c r="CJ192" s="146"/>
    </row>
    <row r="193" spans="2:88" s="14" customFormat="1" ht="17.100000000000001" customHeight="1">
      <c r="B193" s="321"/>
      <c r="C193" s="94"/>
      <c r="D193" s="94"/>
      <c r="E193" s="94"/>
      <c r="F193" s="94"/>
      <c r="G193" s="323" t="s">
        <v>37</v>
      </c>
      <c r="H193" s="323"/>
      <c r="I193" s="323"/>
      <c r="J193" s="94" t="s">
        <v>658</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8" t="s">
        <v>809</v>
      </c>
      <c r="CD193" s="118"/>
      <c r="CJ193" s="146"/>
    </row>
    <row r="194" spans="2:88" s="14" customFormat="1" ht="17.100000000000001" customHeight="1">
      <c r="B194" s="321"/>
      <c r="C194" s="94"/>
      <c r="D194" s="94"/>
      <c r="E194" s="94"/>
      <c r="F194" s="94"/>
      <c r="G194" s="323" t="s">
        <v>37</v>
      </c>
      <c r="H194" s="323"/>
      <c r="I194" s="323"/>
      <c r="J194" s="94" t="s">
        <v>659</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8" t="s">
        <v>810</v>
      </c>
      <c r="CD194" s="118"/>
      <c r="CJ194" s="146"/>
    </row>
    <row r="195" spans="2:88" s="14" customFormat="1" ht="17.100000000000001" customHeight="1">
      <c r="B195" s="321"/>
      <c r="C195" s="94"/>
      <c r="D195" s="94"/>
      <c r="E195" s="94"/>
      <c r="F195" s="94"/>
      <c r="G195" s="323" t="s">
        <v>37</v>
      </c>
      <c r="H195" s="323"/>
      <c r="I195" s="323"/>
      <c r="J195" s="94" t="s">
        <v>660</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8" t="s">
        <v>811</v>
      </c>
      <c r="CD195" s="118"/>
      <c r="CJ195" s="146"/>
    </row>
    <row r="196" spans="2:88" s="14" customFormat="1" ht="17.100000000000001" customHeight="1">
      <c r="B196" s="321"/>
      <c r="C196" s="94"/>
      <c r="D196" s="94"/>
      <c r="E196" s="94"/>
      <c r="F196" s="94"/>
      <c r="G196" s="323" t="s">
        <v>37</v>
      </c>
      <c r="H196" s="323"/>
      <c r="I196" s="323"/>
      <c r="J196" s="94" t="s">
        <v>661</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8" t="s">
        <v>812</v>
      </c>
      <c r="CD196" s="118"/>
      <c r="CJ196" s="146"/>
    </row>
    <row r="197" spans="2:88" s="2" customFormat="1" ht="4.5" customHeight="1">
      <c r="B197" s="321"/>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21"/>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21"/>
      <c r="C199" s="94"/>
      <c r="D199" s="94" t="s">
        <v>201</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8"/>
      <c r="CD199" s="118"/>
      <c r="CJ199" s="146"/>
    </row>
    <row r="200" spans="2:88" s="14" customFormat="1" ht="17.100000000000001" customHeight="1">
      <c r="B200" s="321"/>
      <c r="C200" s="94"/>
      <c r="D200" s="94"/>
      <c r="E200" s="94"/>
      <c r="F200" s="94"/>
      <c r="G200" s="42" t="s">
        <v>202</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8"/>
      <c r="CD200" s="118"/>
      <c r="CJ200" s="146"/>
    </row>
    <row r="201" spans="2:88" s="14" customFormat="1" ht="17.100000000000001" customHeight="1">
      <c r="B201" s="321"/>
      <c r="C201" s="94"/>
      <c r="D201" s="42"/>
      <c r="E201" s="94"/>
      <c r="F201" s="94"/>
      <c r="G201" s="94"/>
      <c r="H201" s="94"/>
      <c r="I201" s="94" t="s">
        <v>59</v>
      </c>
      <c r="J201" s="322"/>
      <c r="K201" s="322"/>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22"/>
      <c r="BQ201" s="322"/>
      <c r="BR201" s="322"/>
      <c r="BS201" s="322"/>
      <c r="BT201" s="322"/>
      <c r="BU201" s="322"/>
      <c r="BV201" s="322"/>
      <c r="BW201" s="322"/>
      <c r="BX201" s="322"/>
      <c r="BY201" s="322"/>
      <c r="BZ201" s="322"/>
      <c r="CA201" s="322"/>
      <c r="CB201" s="94" t="s">
        <v>55</v>
      </c>
      <c r="CC201" s="118" t="s">
        <v>813</v>
      </c>
      <c r="CD201" s="118"/>
      <c r="CJ201" s="146"/>
    </row>
    <row r="202" spans="2:88" s="14" customFormat="1" ht="17.100000000000001" customHeight="1">
      <c r="B202" s="321"/>
      <c r="C202" s="94"/>
      <c r="D202" s="94"/>
      <c r="E202" s="94"/>
      <c r="F202" s="94"/>
      <c r="G202" s="42" t="s">
        <v>203</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8"/>
      <c r="CD202" s="118"/>
      <c r="CJ202" s="146"/>
    </row>
    <row r="203" spans="2:88" s="14" customFormat="1" ht="17.100000000000001" customHeight="1">
      <c r="B203" s="321"/>
      <c r="C203" s="94"/>
      <c r="D203" s="94"/>
      <c r="E203" s="94"/>
      <c r="F203" s="94"/>
      <c r="G203" s="94"/>
      <c r="H203" s="94"/>
      <c r="I203" s="323" t="s">
        <v>37</v>
      </c>
      <c r="J203" s="323"/>
      <c r="K203" s="323"/>
      <c r="L203" s="94" t="s">
        <v>662</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8"/>
      <c r="CD203" s="118"/>
      <c r="CJ203" s="146"/>
    </row>
    <row r="204" spans="2:88" s="14" customFormat="1" ht="17.100000000000001" customHeight="1">
      <c r="B204" s="321"/>
      <c r="C204" s="94"/>
      <c r="D204" s="94"/>
      <c r="E204" s="94"/>
      <c r="F204" s="94"/>
      <c r="G204" s="94"/>
      <c r="H204" s="94"/>
      <c r="I204" s="94"/>
      <c r="J204" s="94" t="s">
        <v>204</v>
      </c>
      <c r="K204" s="94"/>
      <c r="L204" s="94"/>
      <c r="M204" s="94"/>
      <c r="N204" s="94"/>
      <c r="O204" s="94"/>
      <c r="P204" s="94"/>
      <c r="Q204" s="94"/>
      <c r="R204" s="94"/>
      <c r="S204" s="94"/>
      <c r="T204" s="94"/>
      <c r="U204" s="94"/>
      <c r="V204" s="94"/>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94" t="s">
        <v>55</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8"/>
      <c r="CD204" s="118"/>
      <c r="CJ204" s="146"/>
    </row>
    <row r="205" spans="2:88" s="14" customFormat="1" ht="17.100000000000001" customHeight="1">
      <c r="B205" s="321"/>
      <c r="C205" s="94"/>
      <c r="D205" s="94"/>
      <c r="E205" s="94"/>
      <c r="F205" s="94"/>
      <c r="G205" s="94"/>
      <c r="H205" s="94"/>
      <c r="I205" s="323" t="s">
        <v>37</v>
      </c>
      <c r="J205" s="323"/>
      <c r="K205" s="323"/>
      <c r="L205" s="94" t="s">
        <v>663</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8" t="s">
        <v>849</v>
      </c>
      <c r="CD205" s="118"/>
      <c r="CJ205" s="146"/>
    </row>
    <row r="206" spans="2:88" s="2" customFormat="1" ht="4.5" customHeight="1">
      <c r="B206" s="321"/>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21"/>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21"/>
      <c r="C208" s="94"/>
      <c r="D208" s="94" t="s">
        <v>205</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8"/>
      <c r="CD208" s="118"/>
      <c r="CJ208" s="146"/>
    </row>
    <row r="209" spans="2:88" s="14" customFormat="1" ht="17.100000000000001" customHeight="1">
      <c r="B209" s="321"/>
      <c r="C209" s="94"/>
      <c r="D209" s="99"/>
      <c r="E209" s="94"/>
      <c r="F209" s="94"/>
      <c r="G209" s="94"/>
      <c r="H209" s="94" t="s">
        <v>59</v>
      </c>
      <c r="I209" s="322"/>
      <c r="J209" s="322"/>
      <c r="K209" s="322"/>
      <c r="L209" s="322"/>
      <c r="M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94" t="s">
        <v>55</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8" t="s">
        <v>814</v>
      </c>
      <c r="CD209" s="118"/>
      <c r="CJ209" s="146"/>
    </row>
    <row r="210" spans="2:88" s="2" customFormat="1" ht="4.5" customHeight="1">
      <c r="B210" s="321"/>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21"/>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21"/>
      <c r="C212" s="94"/>
      <c r="D212" s="94" t="s">
        <v>206</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8"/>
      <c r="CD212" s="118"/>
      <c r="CJ212" s="146"/>
    </row>
    <row r="213" spans="2:88" s="15" customFormat="1" ht="17.100000000000001" customHeight="1">
      <c r="B213" s="321"/>
      <c r="C213" s="102"/>
      <c r="D213" s="102"/>
      <c r="E213" s="102"/>
      <c r="F213" s="102"/>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1"/>
      <c r="AL213" s="281"/>
      <c r="AM213" s="281"/>
      <c r="AN213" s="281"/>
      <c r="AO213" s="281"/>
      <c r="AP213" s="281"/>
      <c r="AQ213" s="281"/>
      <c r="AR213" s="281"/>
      <c r="AS213" s="281"/>
      <c r="AT213" s="281"/>
      <c r="AU213" s="281"/>
      <c r="AV213" s="281"/>
      <c r="AW213" s="281"/>
      <c r="AX213" s="281"/>
      <c r="AY213" s="281"/>
      <c r="AZ213" s="281"/>
      <c r="BA213" s="281"/>
      <c r="BB213" s="281"/>
      <c r="BC213" s="281"/>
      <c r="BD213" s="281"/>
      <c r="BE213" s="281"/>
      <c r="BF213" s="281"/>
      <c r="BG213" s="281"/>
      <c r="BH213" s="281"/>
      <c r="BI213" s="281"/>
      <c r="BJ213" s="281"/>
      <c r="BK213" s="281"/>
      <c r="BL213" s="281"/>
      <c r="BM213" s="281"/>
      <c r="BN213" s="281"/>
      <c r="BO213" s="281"/>
      <c r="BP213" s="281"/>
      <c r="BQ213" s="281"/>
      <c r="BR213" s="281"/>
      <c r="BS213" s="281"/>
      <c r="BT213" s="281"/>
      <c r="BU213" s="281"/>
      <c r="BV213" s="281"/>
      <c r="BW213" s="281"/>
      <c r="BX213" s="281"/>
      <c r="BY213" s="281"/>
      <c r="BZ213" s="281"/>
      <c r="CA213" s="281"/>
      <c r="CB213" s="102"/>
      <c r="CC213" s="125"/>
      <c r="CD213" s="125"/>
      <c r="CJ213" s="147"/>
    </row>
    <row r="214" spans="2:88" s="15" customFormat="1" ht="17.100000000000001" customHeight="1">
      <c r="B214" s="321"/>
      <c r="C214" s="102"/>
      <c r="D214" s="102"/>
      <c r="E214" s="102"/>
      <c r="F214" s="102"/>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1"/>
      <c r="AL214" s="281"/>
      <c r="AM214" s="281"/>
      <c r="AN214" s="281"/>
      <c r="AO214" s="281"/>
      <c r="AP214" s="281"/>
      <c r="AQ214" s="281"/>
      <c r="AR214" s="281"/>
      <c r="AS214" s="281"/>
      <c r="AT214" s="281"/>
      <c r="AU214" s="281"/>
      <c r="AV214" s="281"/>
      <c r="AW214" s="281"/>
      <c r="AX214" s="281"/>
      <c r="AY214" s="281"/>
      <c r="AZ214" s="281"/>
      <c r="BA214" s="281"/>
      <c r="BB214" s="281"/>
      <c r="BC214" s="281"/>
      <c r="BD214" s="281"/>
      <c r="BE214" s="281"/>
      <c r="BF214" s="281"/>
      <c r="BG214" s="281"/>
      <c r="BH214" s="281"/>
      <c r="BI214" s="281"/>
      <c r="BJ214" s="281"/>
      <c r="BK214" s="281"/>
      <c r="BL214" s="281"/>
      <c r="BM214" s="281"/>
      <c r="BN214" s="281"/>
      <c r="BO214" s="281"/>
      <c r="BP214" s="281"/>
      <c r="BQ214" s="281"/>
      <c r="BR214" s="281"/>
      <c r="BS214" s="281"/>
      <c r="BT214" s="281"/>
      <c r="BU214" s="281"/>
      <c r="BV214" s="281"/>
      <c r="BW214" s="281"/>
      <c r="BX214" s="281"/>
      <c r="BY214" s="281"/>
      <c r="BZ214" s="281"/>
      <c r="CA214" s="281"/>
      <c r="CB214" s="102"/>
      <c r="CC214" s="125"/>
      <c r="CD214" s="125"/>
      <c r="CJ214" s="147"/>
    </row>
    <row r="215" spans="2:88" s="15" customFormat="1" ht="17.100000000000001" customHeight="1">
      <c r="B215" s="321"/>
      <c r="C215" s="102"/>
      <c r="D215" s="102"/>
      <c r="E215" s="102"/>
      <c r="F215" s="102"/>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1"/>
      <c r="AL215" s="281"/>
      <c r="AM215" s="281"/>
      <c r="AN215" s="281"/>
      <c r="AO215" s="281"/>
      <c r="AP215" s="281"/>
      <c r="AQ215" s="281"/>
      <c r="AR215" s="281"/>
      <c r="AS215" s="281"/>
      <c r="AT215" s="281"/>
      <c r="AU215" s="281"/>
      <c r="AV215" s="281"/>
      <c r="AW215" s="281"/>
      <c r="AX215" s="281"/>
      <c r="AY215" s="281"/>
      <c r="AZ215" s="281"/>
      <c r="BA215" s="281"/>
      <c r="BB215" s="281"/>
      <c r="BC215" s="281"/>
      <c r="BD215" s="281"/>
      <c r="BE215" s="281"/>
      <c r="BF215" s="281"/>
      <c r="BG215" s="281"/>
      <c r="BH215" s="281"/>
      <c r="BI215" s="281"/>
      <c r="BJ215" s="281"/>
      <c r="BK215" s="281"/>
      <c r="BL215" s="281"/>
      <c r="BM215" s="281"/>
      <c r="BN215" s="281"/>
      <c r="BO215" s="281"/>
      <c r="BP215" s="281"/>
      <c r="BQ215" s="281"/>
      <c r="BR215" s="281"/>
      <c r="BS215" s="281"/>
      <c r="BT215" s="281"/>
      <c r="BU215" s="281"/>
      <c r="BV215" s="281"/>
      <c r="BW215" s="281"/>
      <c r="BX215" s="281"/>
      <c r="BY215" s="281"/>
      <c r="BZ215" s="281"/>
      <c r="CA215" s="281"/>
      <c r="CB215" s="102"/>
      <c r="CC215" s="125"/>
      <c r="CD215" s="125"/>
      <c r="CJ215" s="147"/>
    </row>
    <row r="216" spans="2:88" s="1" customFormat="1" ht="17.100000000000001" customHeight="1">
      <c r="B216" s="321"/>
      <c r="C216" s="24"/>
      <c r="D216" s="24"/>
      <c r="E216" s="24"/>
      <c r="F216" s="24"/>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1"/>
      <c r="AL216" s="281"/>
      <c r="AM216" s="281"/>
      <c r="AN216" s="281"/>
      <c r="AO216" s="281"/>
      <c r="AP216" s="281"/>
      <c r="AQ216" s="281"/>
      <c r="AR216" s="281"/>
      <c r="AS216" s="281"/>
      <c r="AT216" s="281"/>
      <c r="AU216" s="281"/>
      <c r="AV216" s="281"/>
      <c r="AW216" s="281"/>
      <c r="AX216" s="281"/>
      <c r="AY216" s="281"/>
      <c r="AZ216" s="281"/>
      <c r="BA216" s="281"/>
      <c r="BB216" s="281"/>
      <c r="BC216" s="281"/>
      <c r="BD216" s="281"/>
      <c r="BE216" s="281"/>
      <c r="BF216" s="281"/>
      <c r="BG216" s="281"/>
      <c r="BH216" s="281"/>
      <c r="BI216" s="281"/>
      <c r="BJ216" s="281"/>
      <c r="BK216" s="281"/>
      <c r="BL216" s="281"/>
      <c r="BM216" s="281"/>
      <c r="BN216" s="281"/>
      <c r="BO216" s="281"/>
      <c r="BP216" s="281"/>
      <c r="BQ216" s="281"/>
      <c r="BR216" s="281"/>
      <c r="BS216" s="281"/>
      <c r="BT216" s="281"/>
      <c r="BU216" s="281"/>
      <c r="BV216" s="281"/>
      <c r="BW216" s="281"/>
      <c r="BX216" s="281"/>
      <c r="BY216" s="281"/>
      <c r="BZ216" s="281"/>
      <c r="CA216" s="281"/>
      <c r="CB216" s="25"/>
      <c r="CJ216" s="140"/>
    </row>
    <row r="217" spans="2:88" s="1" customFormat="1" ht="17.100000000000001" customHeight="1">
      <c r="B217" s="321"/>
      <c r="C217" s="24"/>
      <c r="D217" s="24"/>
      <c r="E217" s="24"/>
      <c r="F217" s="24"/>
      <c r="G217" s="281"/>
      <c r="H217" s="281"/>
      <c r="I217" s="281"/>
      <c r="J217" s="281"/>
      <c r="K217" s="281"/>
      <c r="L217" s="281"/>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1"/>
      <c r="AN217" s="281"/>
      <c r="AO217" s="281"/>
      <c r="AP217" s="281"/>
      <c r="AQ217" s="281"/>
      <c r="AR217" s="281"/>
      <c r="AS217" s="281"/>
      <c r="AT217" s="281"/>
      <c r="AU217" s="281"/>
      <c r="AV217" s="281"/>
      <c r="AW217" s="281"/>
      <c r="AX217" s="281"/>
      <c r="AY217" s="281"/>
      <c r="AZ217" s="281"/>
      <c r="BA217" s="281"/>
      <c r="BB217" s="281"/>
      <c r="BC217" s="281"/>
      <c r="BD217" s="281"/>
      <c r="BE217" s="281"/>
      <c r="BF217" s="281"/>
      <c r="BG217" s="281"/>
      <c r="BH217" s="281"/>
      <c r="BI217" s="281"/>
      <c r="BJ217" s="281"/>
      <c r="BK217" s="281"/>
      <c r="BL217" s="281"/>
      <c r="BM217" s="281"/>
      <c r="BN217" s="281"/>
      <c r="BO217" s="281"/>
      <c r="BP217" s="281"/>
      <c r="BQ217" s="281"/>
      <c r="BR217" s="281"/>
      <c r="BS217" s="281"/>
      <c r="BT217" s="281"/>
      <c r="BU217" s="281"/>
      <c r="BV217" s="281"/>
      <c r="BW217" s="281"/>
      <c r="BX217" s="281"/>
      <c r="BY217" s="281"/>
      <c r="BZ217" s="281"/>
      <c r="CA217" s="281"/>
      <c r="CB217" s="25"/>
      <c r="CJ217" s="140"/>
    </row>
    <row r="218" spans="2:88" s="1" customFormat="1" ht="17.100000000000001" customHeight="1">
      <c r="B218" s="321"/>
      <c r="C218" s="24"/>
      <c r="D218" s="24"/>
      <c r="E218" s="24"/>
      <c r="F218" s="24"/>
      <c r="G218" s="281"/>
      <c r="H218" s="281"/>
      <c r="I218" s="281"/>
      <c r="J218" s="281"/>
      <c r="K218" s="281"/>
      <c r="L218" s="281"/>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1"/>
      <c r="AL218" s="281"/>
      <c r="AM218" s="281"/>
      <c r="AN218" s="281"/>
      <c r="AO218" s="281"/>
      <c r="AP218" s="281"/>
      <c r="AQ218" s="281"/>
      <c r="AR218" s="281"/>
      <c r="AS218" s="281"/>
      <c r="AT218" s="281"/>
      <c r="AU218" s="281"/>
      <c r="AV218" s="281"/>
      <c r="AW218" s="281"/>
      <c r="AX218" s="281"/>
      <c r="AY218" s="281"/>
      <c r="AZ218" s="281"/>
      <c r="BA218" s="281"/>
      <c r="BB218" s="281"/>
      <c r="BC218" s="281"/>
      <c r="BD218" s="281"/>
      <c r="BE218" s="281"/>
      <c r="BF218" s="281"/>
      <c r="BG218" s="281"/>
      <c r="BH218" s="281"/>
      <c r="BI218" s="281"/>
      <c r="BJ218" s="281"/>
      <c r="BK218" s="281"/>
      <c r="BL218" s="281"/>
      <c r="BM218" s="281"/>
      <c r="BN218" s="281"/>
      <c r="BO218" s="281"/>
      <c r="BP218" s="281"/>
      <c r="BQ218" s="281"/>
      <c r="BR218" s="281"/>
      <c r="BS218" s="281"/>
      <c r="BT218" s="281"/>
      <c r="BU218" s="281"/>
      <c r="BV218" s="281"/>
      <c r="BW218" s="281"/>
      <c r="BX218" s="281"/>
      <c r="BY218" s="281"/>
      <c r="BZ218" s="281"/>
      <c r="CA218" s="281"/>
      <c r="CB218" s="25"/>
      <c r="CJ218" s="140"/>
    </row>
    <row r="219" spans="2:88" s="1" customFormat="1" ht="17.100000000000001" customHeight="1">
      <c r="B219" s="321"/>
      <c r="C219" s="24"/>
      <c r="D219" s="24"/>
      <c r="E219" s="24"/>
      <c r="F219" s="24"/>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1"/>
      <c r="AL219" s="281"/>
      <c r="AM219" s="281"/>
      <c r="AN219" s="281"/>
      <c r="AO219" s="281"/>
      <c r="AP219" s="281"/>
      <c r="AQ219" s="281"/>
      <c r="AR219" s="281"/>
      <c r="AS219" s="281"/>
      <c r="AT219" s="281"/>
      <c r="AU219" s="281"/>
      <c r="AV219" s="281"/>
      <c r="AW219" s="281"/>
      <c r="AX219" s="281"/>
      <c r="AY219" s="281"/>
      <c r="AZ219" s="281"/>
      <c r="BA219" s="281"/>
      <c r="BB219" s="281"/>
      <c r="BC219" s="281"/>
      <c r="BD219" s="281"/>
      <c r="BE219" s="281"/>
      <c r="BF219" s="281"/>
      <c r="BG219" s="281"/>
      <c r="BH219" s="281"/>
      <c r="BI219" s="281"/>
      <c r="BJ219" s="281"/>
      <c r="BK219" s="281"/>
      <c r="BL219" s="281"/>
      <c r="BM219" s="281"/>
      <c r="BN219" s="281"/>
      <c r="BO219" s="281"/>
      <c r="BP219" s="281"/>
      <c r="BQ219" s="281"/>
      <c r="BR219" s="281"/>
      <c r="BS219" s="281"/>
      <c r="BT219" s="281"/>
      <c r="BU219" s="281"/>
      <c r="BV219" s="281"/>
      <c r="BW219" s="281"/>
      <c r="BX219" s="281"/>
      <c r="BY219" s="281"/>
      <c r="BZ219" s="281"/>
      <c r="CA219" s="281"/>
      <c r="CB219" s="25"/>
      <c r="CJ219" s="140"/>
    </row>
    <row r="220" spans="2:88" s="1" customFormat="1" ht="17.100000000000001" customHeight="1">
      <c r="B220" s="321"/>
      <c r="C220" s="24"/>
      <c r="D220" s="24"/>
      <c r="E220" s="24"/>
      <c r="F220" s="24"/>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1"/>
      <c r="AL220" s="281"/>
      <c r="AM220" s="281"/>
      <c r="AN220" s="281"/>
      <c r="AO220" s="281"/>
      <c r="AP220" s="281"/>
      <c r="AQ220" s="281"/>
      <c r="AR220" s="281"/>
      <c r="AS220" s="281"/>
      <c r="AT220" s="281"/>
      <c r="AU220" s="281"/>
      <c r="AV220" s="281"/>
      <c r="AW220" s="281"/>
      <c r="AX220" s="281"/>
      <c r="AY220" s="281"/>
      <c r="AZ220" s="281"/>
      <c r="BA220" s="281"/>
      <c r="BB220" s="281"/>
      <c r="BC220" s="281"/>
      <c r="BD220" s="281"/>
      <c r="BE220" s="281"/>
      <c r="BF220" s="281"/>
      <c r="BG220" s="281"/>
      <c r="BH220" s="281"/>
      <c r="BI220" s="281"/>
      <c r="BJ220" s="281"/>
      <c r="BK220" s="281"/>
      <c r="BL220" s="281"/>
      <c r="BM220" s="281"/>
      <c r="BN220" s="281"/>
      <c r="BO220" s="281"/>
      <c r="BP220" s="281"/>
      <c r="BQ220" s="281"/>
      <c r="BR220" s="281"/>
      <c r="BS220" s="281"/>
      <c r="BT220" s="281"/>
      <c r="BU220" s="281"/>
      <c r="BV220" s="281"/>
      <c r="BW220" s="281"/>
      <c r="BX220" s="281"/>
      <c r="BY220" s="281"/>
      <c r="BZ220" s="281"/>
      <c r="CA220" s="281"/>
      <c r="CB220" s="25"/>
      <c r="CJ220" s="140"/>
    </row>
    <row r="221" spans="2:88" s="1" customFormat="1" ht="17.100000000000001" customHeight="1">
      <c r="B221" s="321"/>
      <c r="C221" s="24"/>
      <c r="D221" s="24"/>
      <c r="E221" s="24"/>
      <c r="F221" s="24"/>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1"/>
      <c r="AL221" s="281"/>
      <c r="AM221" s="281"/>
      <c r="AN221" s="281"/>
      <c r="AO221" s="281"/>
      <c r="AP221" s="281"/>
      <c r="AQ221" s="281"/>
      <c r="AR221" s="281"/>
      <c r="AS221" s="281"/>
      <c r="AT221" s="281"/>
      <c r="AU221" s="281"/>
      <c r="AV221" s="281"/>
      <c r="AW221" s="281"/>
      <c r="AX221" s="281"/>
      <c r="AY221" s="281"/>
      <c r="AZ221" s="281"/>
      <c r="BA221" s="281"/>
      <c r="BB221" s="281"/>
      <c r="BC221" s="281"/>
      <c r="BD221" s="281"/>
      <c r="BE221" s="281"/>
      <c r="BF221" s="281"/>
      <c r="BG221" s="281"/>
      <c r="BH221" s="281"/>
      <c r="BI221" s="281"/>
      <c r="BJ221" s="281"/>
      <c r="BK221" s="281"/>
      <c r="BL221" s="281"/>
      <c r="BM221" s="281"/>
      <c r="BN221" s="281"/>
      <c r="BO221" s="281"/>
      <c r="BP221" s="281"/>
      <c r="BQ221" s="281"/>
      <c r="BR221" s="281"/>
      <c r="BS221" s="281"/>
      <c r="BT221" s="281"/>
      <c r="BU221" s="281"/>
      <c r="BV221" s="281"/>
      <c r="BW221" s="281"/>
      <c r="BX221" s="281"/>
      <c r="BY221" s="281"/>
      <c r="BZ221" s="281"/>
      <c r="CA221" s="281"/>
      <c r="CB221" s="25"/>
      <c r="CJ221" s="140"/>
    </row>
    <row r="222" spans="2:88" s="1" customFormat="1" ht="17.100000000000001" customHeight="1">
      <c r="B222" s="321"/>
      <c r="C222" s="24"/>
      <c r="D222" s="24"/>
      <c r="E222" s="24"/>
      <c r="F222" s="24"/>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1"/>
      <c r="AL222" s="281"/>
      <c r="AM222" s="281"/>
      <c r="AN222" s="281"/>
      <c r="AO222" s="281"/>
      <c r="AP222" s="281"/>
      <c r="AQ222" s="281"/>
      <c r="AR222" s="281"/>
      <c r="AS222" s="281"/>
      <c r="AT222" s="281"/>
      <c r="AU222" s="281"/>
      <c r="AV222" s="281"/>
      <c r="AW222" s="281"/>
      <c r="AX222" s="281"/>
      <c r="AY222" s="281"/>
      <c r="AZ222" s="281"/>
      <c r="BA222" s="281"/>
      <c r="BB222" s="281"/>
      <c r="BC222" s="281"/>
      <c r="BD222" s="281"/>
      <c r="BE222" s="281"/>
      <c r="BF222" s="281"/>
      <c r="BG222" s="281"/>
      <c r="BH222" s="281"/>
      <c r="BI222" s="281"/>
      <c r="BJ222" s="281"/>
      <c r="BK222" s="281"/>
      <c r="BL222" s="281"/>
      <c r="BM222" s="281"/>
      <c r="BN222" s="281"/>
      <c r="BO222" s="281"/>
      <c r="BP222" s="281"/>
      <c r="BQ222" s="281"/>
      <c r="BR222" s="281"/>
      <c r="BS222" s="281"/>
      <c r="BT222" s="281"/>
      <c r="BU222" s="281"/>
      <c r="BV222" s="281"/>
      <c r="BW222" s="281"/>
      <c r="BX222" s="281"/>
      <c r="BY222" s="281"/>
      <c r="BZ222" s="281"/>
      <c r="CA222" s="281"/>
      <c r="CB222" s="25"/>
      <c r="CJ222" s="140"/>
    </row>
    <row r="223" spans="2:88" s="1" customFormat="1" ht="17.100000000000001" customHeight="1">
      <c r="B223" s="195" t="s">
        <v>1018</v>
      </c>
      <c r="C223" s="24"/>
      <c r="D223" s="24"/>
      <c r="E223" s="24"/>
      <c r="F223" s="24"/>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1"/>
      <c r="AL223" s="281"/>
      <c r="AM223" s="281"/>
      <c r="AN223" s="281"/>
      <c r="AO223" s="281"/>
      <c r="AP223" s="281"/>
      <c r="AQ223" s="281"/>
      <c r="AR223" s="281"/>
      <c r="AS223" s="281"/>
      <c r="AT223" s="281"/>
      <c r="AU223" s="281"/>
      <c r="AV223" s="281"/>
      <c r="AW223" s="281"/>
      <c r="AX223" s="281"/>
      <c r="AY223" s="281"/>
      <c r="AZ223" s="281"/>
      <c r="BA223" s="281"/>
      <c r="BB223" s="281"/>
      <c r="BC223" s="281"/>
      <c r="BD223" s="281"/>
      <c r="BE223" s="281"/>
      <c r="BF223" s="281"/>
      <c r="BG223" s="281"/>
      <c r="BH223" s="281"/>
      <c r="BI223" s="281"/>
      <c r="BJ223" s="281"/>
      <c r="BK223" s="281"/>
      <c r="BL223" s="281"/>
      <c r="BM223" s="281"/>
      <c r="BN223" s="281"/>
      <c r="BO223" s="281"/>
      <c r="BP223" s="281"/>
      <c r="BQ223" s="281"/>
      <c r="BR223" s="281"/>
      <c r="BS223" s="281"/>
      <c r="BT223" s="281"/>
      <c r="BU223" s="281"/>
      <c r="BV223" s="281"/>
      <c r="BW223" s="281"/>
      <c r="BX223" s="281"/>
      <c r="BY223" s="281"/>
      <c r="BZ223" s="281"/>
      <c r="CA223" s="281"/>
      <c r="CB223" s="25"/>
      <c r="CC223" s="174" t="s">
        <v>1018</v>
      </c>
      <c r="CJ223" s="140"/>
    </row>
    <row r="224" spans="2:88" s="2" customFormat="1" ht="15.75" customHeight="1" thickBot="1">
      <c r="B224" s="196" t="s">
        <v>1015</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6" t="s">
        <v>1015</v>
      </c>
      <c r="CD224" s="1"/>
      <c r="CJ224" s="58"/>
    </row>
    <row r="225" spans="2:88" s="12" customFormat="1" ht="18" customHeight="1">
      <c r="B225" s="197" t="s">
        <v>1016</v>
      </c>
      <c r="C225" s="269" t="s">
        <v>188</v>
      </c>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69"/>
      <c r="AE225" s="269"/>
      <c r="AF225" s="269"/>
      <c r="AG225" s="269"/>
      <c r="AH225" s="269"/>
      <c r="AI225" s="269"/>
      <c r="AJ225" s="269"/>
      <c r="AK225" s="269"/>
      <c r="AL225" s="269"/>
      <c r="AM225" s="269"/>
      <c r="AN225" s="269"/>
      <c r="AO225" s="269"/>
      <c r="AP225" s="269"/>
      <c r="AQ225" s="269"/>
      <c r="AR225" s="269"/>
      <c r="AS225" s="269"/>
      <c r="AT225" s="269"/>
      <c r="AU225" s="269"/>
      <c r="AV225" s="269"/>
      <c r="AW225" s="269"/>
      <c r="AX225" s="269"/>
      <c r="AY225" s="269"/>
      <c r="AZ225" s="269"/>
      <c r="BA225" s="269"/>
      <c r="BB225" s="269"/>
      <c r="BC225" s="269"/>
      <c r="BD225" s="269"/>
      <c r="BE225" s="269"/>
      <c r="BF225" s="269"/>
      <c r="BG225" s="269"/>
      <c r="BH225" s="269"/>
      <c r="BI225" s="269"/>
      <c r="BJ225" s="269"/>
      <c r="BK225" s="269"/>
      <c r="BL225" s="269"/>
      <c r="BM225" s="269"/>
      <c r="BN225" s="269"/>
      <c r="BO225" s="269"/>
      <c r="BP225" s="269"/>
      <c r="BQ225" s="269"/>
      <c r="BR225" s="269"/>
      <c r="BS225" s="269"/>
      <c r="BT225" s="269"/>
      <c r="BU225" s="269"/>
      <c r="BV225" s="269"/>
      <c r="BW225" s="269"/>
      <c r="BX225" s="269"/>
      <c r="BY225" s="269"/>
      <c r="BZ225" s="269"/>
      <c r="CA225" s="269"/>
      <c r="CB225" s="269"/>
      <c r="CC225" s="177" t="s">
        <v>1016</v>
      </c>
      <c r="CD225" s="119" t="s">
        <v>805</v>
      </c>
      <c r="CJ225" s="142"/>
    </row>
    <row r="226" spans="2:88" s="14" customFormat="1" ht="15.75" customHeight="1">
      <c r="B226" s="209"/>
      <c r="C226" s="324" t="s">
        <v>189</v>
      </c>
      <c r="D226" s="324"/>
      <c r="E226" s="324"/>
      <c r="F226" s="324"/>
      <c r="G226" s="324"/>
      <c r="H226" s="324"/>
      <c r="I226" s="324"/>
      <c r="J226" s="324"/>
      <c r="K226" s="324"/>
      <c r="L226" s="324"/>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c r="AS226" s="324"/>
      <c r="AT226" s="324"/>
      <c r="AU226" s="324"/>
      <c r="AV226" s="324"/>
      <c r="AW226" s="324"/>
      <c r="AX226" s="324"/>
      <c r="AY226" s="324"/>
      <c r="AZ226" s="324"/>
      <c r="BA226" s="324"/>
      <c r="BB226" s="324"/>
      <c r="BC226" s="324"/>
      <c r="BD226" s="324"/>
      <c r="BE226" s="324"/>
      <c r="BF226" s="324"/>
      <c r="BG226" s="324"/>
      <c r="BH226" s="324"/>
      <c r="BI226" s="324"/>
      <c r="BJ226" s="324"/>
      <c r="BK226" s="324"/>
      <c r="BL226" s="324"/>
      <c r="BM226" s="324"/>
      <c r="BN226" s="324"/>
      <c r="BO226" s="324"/>
      <c r="BP226" s="324"/>
      <c r="BQ226" s="324"/>
      <c r="BR226" s="324"/>
      <c r="BS226" s="324"/>
      <c r="BT226" s="324"/>
      <c r="BU226" s="324"/>
      <c r="BV226" s="324"/>
      <c r="BW226" s="324"/>
      <c r="BX226" s="324"/>
      <c r="BY226" s="324"/>
      <c r="BZ226" s="324"/>
      <c r="CA226" s="324"/>
      <c r="CB226" s="324"/>
      <c r="CC226" s="118"/>
      <c r="CD226" s="118"/>
      <c r="CJ226" s="146"/>
    </row>
    <row r="227" spans="2:88" s="2" customFormat="1" ht="2.1" customHeight="1">
      <c r="B227" s="209"/>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21" t="s">
        <v>1039</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21"/>
      <c r="C229" s="94"/>
      <c r="D229" s="94" t="s">
        <v>190</v>
      </c>
      <c r="E229" s="94"/>
      <c r="F229" s="94"/>
      <c r="G229" s="94"/>
      <c r="H229" s="94"/>
      <c r="I229" s="94"/>
      <c r="J229" s="94"/>
      <c r="K229" s="94"/>
      <c r="L229" s="94"/>
      <c r="M229" s="94"/>
      <c r="N229" s="94"/>
      <c r="O229" s="94"/>
      <c r="P229" s="94"/>
      <c r="Q229" s="94"/>
      <c r="R229" s="94"/>
      <c r="S229" s="94"/>
      <c r="T229" s="94"/>
      <c r="U229" s="95"/>
      <c r="V229" s="95"/>
      <c r="W229" s="95"/>
      <c r="X229" s="95"/>
      <c r="Y229" s="95"/>
      <c r="Z229" s="95"/>
      <c r="AA229" s="323"/>
      <c r="AB229" s="323"/>
      <c r="AC229" s="323"/>
      <c r="AD229" s="323"/>
      <c r="AE229" s="323"/>
      <c r="AF229" s="323"/>
      <c r="AG229" s="323"/>
      <c r="AH229" s="323"/>
      <c r="AI229" s="323"/>
      <c r="AJ229" s="323"/>
      <c r="AK229" s="323"/>
      <c r="AL229" s="323"/>
      <c r="AM229" s="323"/>
      <c r="AN229" s="323"/>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8" t="s">
        <v>816</v>
      </c>
      <c r="CD229" s="118"/>
      <c r="CJ229" s="146"/>
    </row>
    <row r="230" spans="2:88" s="2" customFormat="1" ht="4.5" customHeight="1">
      <c r="B230" s="321"/>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21"/>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21"/>
      <c r="C232" s="94"/>
      <c r="D232" s="94" t="s">
        <v>191</v>
      </c>
      <c r="E232" s="94"/>
      <c r="F232" s="94"/>
      <c r="G232" s="94"/>
      <c r="H232" s="94"/>
      <c r="I232" s="94"/>
      <c r="J232" s="94"/>
      <c r="K232" s="94"/>
      <c r="L232" s="94"/>
      <c r="M232" s="94"/>
      <c r="N232" s="94"/>
      <c r="O232" s="94"/>
      <c r="P232" s="94"/>
      <c r="Q232" s="94"/>
      <c r="R232" s="94"/>
      <c r="S232" s="94"/>
      <c r="T232" s="94"/>
      <c r="U232" s="95"/>
      <c r="V232" s="95"/>
      <c r="W232" s="95"/>
      <c r="X232" s="95"/>
      <c r="Y232" s="95"/>
      <c r="Z232" s="95"/>
      <c r="AA232" s="307"/>
      <c r="AB232" s="307"/>
      <c r="AC232" s="307"/>
      <c r="AD232" s="307"/>
      <c r="AE232" s="307"/>
      <c r="AF232" s="307"/>
      <c r="AG232" s="307"/>
      <c r="AH232" s="307"/>
      <c r="AI232" s="307"/>
      <c r="AJ232" s="307"/>
      <c r="AK232" s="307"/>
      <c r="AL232" s="307"/>
      <c r="AM232" s="307"/>
      <c r="AN232" s="307"/>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8" t="s">
        <v>815</v>
      </c>
      <c r="CD232" s="118"/>
      <c r="CJ232" s="146"/>
    </row>
    <row r="233" spans="2:88" s="2" customFormat="1" ht="4.5" customHeight="1">
      <c r="B233" s="321"/>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21"/>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21"/>
      <c r="C235" s="94"/>
      <c r="D235" s="94" t="s">
        <v>192</v>
      </c>
      <c r="E235" s="94"/>
      <c r="F235" s="94"/>
      <c r="G235" s="94"/>
      <c r="H235" s="94"/>
      <c r="I235" s="94"/>
      <c r="J235" s="94"/>
      <c r="K235" s="94"/>
      <c r="L235" s="94"/>
      <c r="M235" s="94"/>
      <c r="N235" s="94"/>
      <c r="O235" s="94"/>
      <c r="P235" s="94"/>
      <c r="Q235" s="94"/>
      <c r="R235" s="94"/>
      <c r="S235" s="94"/>
      <c r="T235" s="94"/>
      <c r="U235" s="94"/>
      <c r="V235" s="96"/>
      <c r="W235" s="96"/>
      <c r="X235" s="96"/>
      <c r="Y235" s="96"/>
      <c r="Z235" s="96"/>
      <c r="AA235" s="324" t="str">
        <f>IF(V235="","","m")</f>
        <v/>
      </c>
      <c r="AB235" s="324"/>
      <c r="AC235" s="324"/>
      <c r="AD235" s="324"/>
      <c r="AE235" s="324"/>
      <c r="AF235" s="324"/>
      <c r="AG235" s="324"/>
      <c r="AH235" s="324"/>
      <c r="AI235" s="324"/>
      <c r="AJ235" s="324"/>
      <c r="AK235" s="324"/>
      <c r="AL235" s="324"/>
      <c r="AM235" s="324"/>
      <c r="AN235" s="32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8"/>
      <c r="CD235" s="118"/>
      <c r="CJ235" s="146"/>
    </row>
    <row r="236" spans="2:88" s="14" customFormat="1" ht="17.100000000000001" customHeight="1">
      <c r="B236" s="321"/>
      <c r="C236" s="94"/>
      <c r="D236" s="94"/>
      <c r="E236" s="94"/>
      <c r="F236" s="42" t="s">
        <v>193</v>
      </c>
      <c r="G236" s="42"/>
      <c r="H236" s="42"/>
      <c r="I236" s="42"/>
      <c r="J236" s="42"/>
      <c r="K236" s="42"/>
      <c r="L236" s="42"/>
      <c r="M236" s="42"/>
      <c r="N236" s="42"/>
      <c r="O236" s="97"/>
      <c r="P236" s="98"/>
      <c r="Q236" s="98"/>
      <c r="R236" s="98"/>
      <c r="S236" s="98"/>
      <c r="T236" s="98"/>
      <c r="U236" s="98"/>
      <c r="V236" s="98"/>
      <c r="W236" s="96"/>
      <c r="X236" s="96"/>
      <c r="Y236" s="96"/>
      <c r="Z236" s="96"/>
      <c r="AA236" s="273"/>
      <c r="AB236" s="273"/>
      <c r="AC236" s="273"/>
      <c r="AD236" s="273"/>
      <c r="AE236" s="273"/>
      <c r="AF236" s="273"/>
      <c r="AG236" s="273"/>
      <c r="AH236" s="273"/>
      <c r="AI236" s="273"/>
      <c r="AJ236" s="273"/>
      <c r="AK236" s="273"/>
      <c r="AL236" s="273"/>
      <c r="AM236" s="273"/>
      <c r="AN236" s="273"/>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8"/>
      <c r="CD236" s="118"/>
      <c r="CJ236" s="146"/>
    </row>
    <row r="237" spans="2:88" s="14" customFormat="1" ht="17.100000000000001" customHeight="1">
      <c r="B237" s="321"/>
      <c r="C237" s="94"/>
      <c r="D237" s="94"/>
      <c r="E237" s="94"/>
      <c r="F237" s="42" t="s">
        <v>194</v>
      </c>
      <c r="G237" s="94"/>
      <c r="H237" s="94"/>
      <c r="I237" s="94"/>
      <c r="J237" s="94"/>
      <c r="K237" s="94"/>
      <c r="L237" s="94"/>
      <c r="M237" s="94"/>
      <c r="N237" s="94"/>
      <c r="O237" s="97"/>
      <c r="P237" s="98"/>
      <c r="Q237" s="94"/>
      <c r="R237" s="94"/>
      <c r="S237" s="94"/>
      <c r="T237" s="94"/>
      <c r="U237" s="94"/>
      <c r="V237" s="94"/>
      <c r="W237" s="96"/>
      <c r="X237" s="96"/>
      <c r="Y237" s="96"/>
      <c r="Z237" s="96"/>
      <c r="AA237" s="273"/>
      <c r="AB237" s="273"/>
      <c r="AC237" s="273"/>
      <c r="AD237" s="273"/>
      <c r="AE237" s="273"/>
      <c r="AF237" s="273"/>
      <c r="AG237" s="273"/>
      <c r="AH237" s="273"/>
      <c r="AI237" s="273"/>
      <c r="AJ237" s="273"/>
      <c r="AK237" s="273"/>
      <c r="AL237" s="273"/>
      <c r="AM237" s="273"/>
      <c r="AN237" s="273"/>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8"/>
      <c r="CD237" s="118"/>
      <c r="CJ237" s="146"/>
    </row>
    <row r="238" spans="2:88" s="14" customFormat="1" ht="17.100000000000001" customHeight="1">
      <c r="B238" s="321"/>
      <c r="C238" s="94"/>
      <c r="D238" s="94"/>
      <c r="E238" s="94"/>
      <c r="F238" s="42" t="s">
        <v>195</v>
      </c>
      <c r="G238" s="94"/>
      <c r="H238" s="94"/>
      <c r="I238" s="94"/>
      <c r="J238" s="94"/>
      <c r="K238" s="94"/>
      <c r="L238" s="94"/>
      <c r="M238" s="94"/>
      <c r="N238" s="94"/>
      <c r="O238" s="94"/>
      <c r="P238" s="94"/>
      <c r="Q238" s="94" t="s">
        <v>196</v>
      </c>
      <c r="R238" s="94"/>
      <c r="S238" s="94"/>
      <c r="T238" s="99"/>
      <c r="U238" s="99"/>
      <c r="V238" s="99" t="s">
        <v>59</v>
      </c>
      <c r="W238" s="323"/>
      <c r="X238" s="323"/>
      <c r="Y238" s="323"/>
      <c r="Z238" s="323"/>
      <c r="AA238" s="323"/>
      <c r="AB238" s="323"/>
      <c r="AC238" s="323"/>
      <c r="AD238" s="94" t="s">
        <v>55</v>
      </c>
      <c r="AE238" s="94"/>
      <c r="AF238" s="94"/>
      <c r="AG238" s="94"/>
      <c r="AH238" s="94"/>
      <c r="AI238" s="94"/>
      <c r="AJ238" s="94"/>
      <c r="AK238" s="94"/>
      <c r="AL238" s="94"/>
      <c r="AM238" s="94" t="s">
        <v>197</v>
      </c>
      <c r="AN238" s="94"/>
      <c r="AO238" s="94"/>
      <c r="AP238" s="99"/>
      <c r="AQ238" s="99"/>
      <c r="AR238" s="99" t="s">
        <v>59</v>
      </c>
      <c r="AS238" s="323"/>
      <c r="AT238" s="323"/>
      <c r="AU238" s="323"/>
      <c r="AV238" s="323"/>
      <c r="AW238" s="323"/>
      <c r="AX238" s="323"/>
      <c r="AY238" s="323"/>
      <c r="AZ238" s="94" t="s">
        <v>55</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8"/>
      <c r="CD238" s="118"/>
      <c r="CJ238" s="146"/>
    </row>
    <row r="239" spans="2:88" s="14" customFormat="1" ht="17.100000000000001" customHeight="1">
      <c r="B239" s="321"/>
      <c r="C239" s="94"/>
      <c r="D239" s="94"/>
      <c r="E239" s="94"/>
      <c r="F239" s="42" t="s">
        <v>198</v>
      </c>
      <c r="G239" s="94"/>
      <c r="H239" s="94"/>
      <c r="I239" s="94"/>
      <c r="J239" s="94"/>
      <c r="K239" s="94"/>
      <c r="L239" s="94"/>
      <c r="M239" s="100"/>
      <c r="N239" s="100"/>
      <c r="O239" s="100"/>
      <c r="P239" s="100"/>
      <c r="Q239" s="325"/>
      <c r="R239" s="325"/>
      <c r="S239" s="325"/>
      <c r="T239" s="325"/>
      <c r="U239" s="325"/>
      <c r="V239" s="325"/>
      <c r="W239" s="325"/>
      <c r="X239" s="325"/>
      <c r="Y239" s="325"/>
      <c r="Z239" s="325"/>
      <c r="AA239" s="325"/>
      <c r="AB239" s="325"/>
      <c r="AC239" s="325"/>
      <c r="AD239" s="325"/>
      <c r="AE239" s="325"/>
      <c r="AF239" s="325"/>
      <c r="AG239" s="325"/>
      <c r="AH239" s="325"/>
      <c r="AI239" s="325"/>
      <c r="AJ239" s="325"/>
      <c r="AK239" s="325"/>
      <c r="AL239" s="325"/>
      <c r="AM239" s="325"/>
      <c r="AN239" s="100"/>
      <c r="AO239" s="100"/>
      <c r="AP239" s="326" t="s">
        <v>738</v>
      </c>
      <c r="AQ239" s="326"/>
      <c r="AR239" s="326"/>
      <c r="AS239" s="100"/>
      <c r="AT239" s="100"/>
      <c r="AU239" s="325"/>
      <c r="AV239" s="325"/>
      <c r="AW239" s="325"/>
      <c r="AX239" s="325"/>
      <c r="AY239" s="325"/>
      <c r="AZ239" s="325"/>
      <c r="BA239" s="325"/>
      <c r="BB239" s="325"/>
      <c r="BC239" s="325"/>
      <c r="BD239" s="325"/>
      <c r="BE239" s="325"/>
      <c r="BF239" s="325"/>
      <c r="BG239" s="325"/>
      <c r="BH239" s="325"/>
      <c r="BI239" s="325"/>
      <c r="BJ239" s="325"/>
      <c r="BK239" s="325"/>
      <c r="BL239" s="325"/>
      <c r="BM239" s="325"/>
      <c r="BN239" s="325"/>
      <c r="BO239" s="94"/>
      <c r="BP239" s="94"/>
      <c r="BQ239" s="94"/>
      <c r="BR239" s="94"/>
      <c r="BS239" s="94"/>
      <c r="BT239" s="94"/>
      <c r="BU239" s="94"/>
      <c r="BV239" s="94"/>
      <c r="BW239" s="94"/>
      <c r="BX239" s="94"/>
      <c r="BY239" s="94"/>
      <c r="BZ239" s="94"/>
      <c r="CA239" s="94"/>
      <c r="CB239" s="94"/>
      <c r="CC239" s="118"/>
      <c r="CD239" s="118"/>
      <c r="CJ239" s="146"/>
    </row>
    <row r="240" spans="2:88" s="2" customFormat="1" ht="4.5" customHeight="1">
      <c r="B240" s="321"/>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21"/>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21"/>
      <c r="C242" s="94"/>
      <c r="D242" s="324" t="s">
        <v>199</v>
      </c>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24"/>
      <c r="AU242" s="324"/>
      <c r="AV242" s="324"/>
      <c r="AW242" s="324"/>
      <c r="AX242" s="324"/>
      <c r="AY242" s="324"/>
      <c r="AZ242" s="324"/>
      <c r="BA242" s="324"/>
      <c r="BB242" s="324"/>
      <c r="BC242" s="32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8"/>
      <c r="CD242" s="118"/>
      <c r="CJ242" s="146"/>
    </row>
    <row r="243" spans="2:88" s="14" customFormat="1" ht="17.100000000000001" customHeight="1">
      <c r="B243" s="321"/>
      <c r="C243" s="94"/>
      <c r="D243" s="94"/>
      <c r="E243" s="94"/>
      <c r="F243" s="94"/>
      <c r="G243" s="323" t="s">
        <v>37</v>
      </c>
      <c r="H243" s="323"/>
      <c r="I243" s="323"/>
      <c r="J243" s="94" t="s">
        <v>655</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8"/>
      <c r="CD243" s="118"/>
      <c r="CJ243" s="146"/>
    </row>
    <row r="244" spans="2:88" s="14" customFormat="1" ht="17.100000000000001" customHeight="1">
      <c r="B244" s="321"/>
      <c r="C244" s="94"/>
      <c r="D244" s="94"/>
      <c r="E244" s="94"/>
      <c r="F244" s="94"/>
      <c r="G244" s="323" t="s">
        <v>37</v>
      </c>
      <c r="H244" s="323"/>
      <c r="I244" s="323"/>
      <c r="J244" s="94" t="s">
        <v>656</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8"/>
      <c r="CD244" s="118"/>
      <c r="CJ244" s="146"/>
    </row>
    <row r="245" spans="2:88" s="2" customFormat="1" ht="4.5" customHeight="1">
      <c r="B245" s="321"/>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21"/>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21"/>
      <c r="C247" s="94"/>
      <c r="D247" s="94" t="s">
        <v>200</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8"/>
      <c r="CD247" s="118"/>
      <c r="CJ247" s="146"/>
    </row>
    <row r="248" spans="2:88" s="14" customFormat="1" ht="17.100000000000001" customHeight="1">
      <c r="B248" s="321"/>
      <c r="C248" s="94"/>
      <c r="D248" s="94"/>
      <c r="E248" s="94"/>
      <c r="F248" s="94"/>
      <c r="G248" s="323" t="s">
        <v>37</v>
      </c>
      <c r="H248" s="323"/>
      <c r="I248" s="323"/>
      <c r="J248" s="94" t="s">
        <v>657</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8" t="s">
        <v>1047</v>
      </c>
      <c r="CD248" s="118"/>
      <c r="CJ248" s="146"/>
    </row>
    <row r="249" spans="2:88" s="14" customFormat="1" ht="17.100000000000001" customHeight="1">
      <c r="B249" s="321"/>
      <c r="C249" s="94"/>
      <c r="D249" s="94"/>
      <c r="E249" s="94"/>
      <c r="F249" s="94"/>
      <c r="G249" s="323" t="s">
        <v>37</v>
      </c>
      <c r="H249" s="323"/>
      <c r="I249" s="323"/>
      <c r="J249" s="94" t="s">
        <v>658</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8" t="s">
        <v>809</v>
      </c>
      <c r="CD249" s="118"/>
      <c r="CJ249" s="146"/>
    </row>
    <row r="250" spans="2:88" s="14" customFormat="1" ht="17.100000000000001" customHeight="1">
      <c r="B250" s="321"/>
      <c r="C250" s="94"/>
      <c r="D250" s="94"/>
      <c r="E250" s="94"/>
      <c r="F250" s="94"/>
      <c r="G250" s="323" t="s">
        <v>37</v>
      </c>
      <c r="H250" s="323"/>
      <c r="I250" s="323"/>
      <c r="J250" s="94" t="s">
        <v>659</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8" t="s">
        <v>810</v>
      </c>
      <c r="CD250" s="118"/>
      <c r="CJ250" s="146"/>
    </row>
    <row r="251" spans="2:88" s="14" customFormat="1" ht="17.100000000000001" customHeight="1">
      <c r="B251" s="321"/>
      <c r="C251" s="94"/>
      <c r="D251" s="94"/>
      <c r="E251" s="94"/>
      <c r="F251" s="94"/>
      <c r="G251" s="323" t="s">
        <v>37</v>
      </c>
      <c r="H251" s="323"/>
      <c r="I251" s="323"/>
      <c r="J251" s="94" t="s">
        <v>660</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8" t="s">
        <v>811</v>
      </c>
      <c r="CD251" s="118"/>
      <c r="CJ251" s="146"/>
    </row>
    <row r="252" spans="2:88" s="14" customFormat="1" ht="17.100000000000001" customHeight="1">
      <c r="B252" s="321"/>
      <c r="C252" s="94"/>
      <c r="D252" s="94"/>
      <c r="E252" s="94"/>
      <c r="F252" s="94"/>
      <c r="G252" s="323" t="s">
        <v>37</v>
      </c>
      <c r="H252" s="323"/>
      <c r="I252" s="323"/>
      <c r="J252" s="94" t="s">
        <v>661</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8" t="s">
        <v>812</v>
      </c>
      <c r="CD252" s="118"/>
      <c r="CJ252" s="146"/>
    </row>
    <row r="253" spans="2:88" s="2" customFormat="1" ht="4.5" customHeight="1">
      <c r="B253" s="321"/>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21"/>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21"/>
      <c r="C255" s="94"/>
      <c r="D255" s="94" t="s">
        <v>201</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8"/>
      <c r="CD255" s="118"/>
      <c r="CJ255" s="146"/>
    </row>
    <row r="256" spans="2:88" s="14" customFormat="1" ht="17.100000000000001" customHeight="1">
      <c r="B256" s="321"/>
      <c r="C256" s="94"/>
      <c r="D256" s="94"/>
      <c r="E256" s="94"/>
      <c r="F256" s="94"/>
      <c r="G256" s="42" t="s">
        <v>202</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8"/>
      <c r="CD256" s="118"/>
      <c r="CJ256" s="146"/>
    </row>
    <row r="257" spans="2:88" s="14" customFormat="1" ht="17.100000000000001" customHeight="1">
      <c r="B257" s="321"/>
      <c r="C257" s="94"/>
      <c r="D257" s="42"/>
      <c r="E257" s="94"/>
      <c r="F257" s="94"/>
      <c r="G257" s="94"/>
      <c r="H257" s="94"/>
      <c r="I257" s="94" t="s">
        <v>59</v>
      </c>
      <c r="J257" s="322"/>
      <c r="K257" s="322"/>
      <c r="L257" s="322"/>
      <c r="M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c r="BF257" s="322"/>
      <c r="BG257" s="322"/>
      <c r="BH257" s="322"/>
      <c r="BI257" s="322"/>
      <c r="BJ257" s="322"/>
      <c r="BK257" s="322"/>
      <c r="BL257" s="322"/>
      <c r="BM257" s="322"/>
      <c r="BN257" s="322"/>
      <c r="BO257" s="322"/>
      <c r="BP257" s="322"/>
      <c r="BQ257" s="322"/>
      <c r="BR257" s="322"/>
      <c r="BS257" s="322"/>
      <c r="BT257" s="322"/>
      <c r="BU257" s="322"/>
      <c r="BV257" s="322"/>
      <c r="BW257" s="322"/>
      <c r="BX257" s="322"/>
      <c r="BY257" s="322"/>
      <c r="BZ257" s="322"/>
      <c r="CA257" s="322"/>
      <c r="CB257" s="94" t="s">
        <v>55</v>
      </c>
      <c r="CC257" s="118" t="s">
        <v>813</v>
      </c>
      <c r="CD257" s="118"/>
      <c r="CJ257" s="146"/>
    </row>
    <row r="258" spans="2:88" s="14" customFormat="1" ht="17.100000000000001" customHeight="1">
      <c r="B258" s="321"/>
      <c r="C258" s="94"/>
      <c r="D258" s="94"/>
      <c r="E258" s="94"/>
      <c r="F258" s="94"/>
      <c r="G258" s="42" t="s">
        <v>203</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8"/>
      <c r="CD258" s="118"/>
      <c r="CJ258" s="146"/>
    </row>
    <row r="259" spans="2:88" s="14" customFormat="1" ht="17.100000000000001" customHeight="1">
      <c r="B259" s="321"/>
      <c r="C259" s="94"/>
      <c r="D259" s="94"/>
      <c r="E259" s="94"/>
      <c r="F259" s="94"/>
      <c r="G259" s="94"/>
      <c r="H259" s="94"/>
      <c r="I259" s="323" t="s">
        <v>37</v>
      </c>
      <c r="J259" s="323"/>
      <c r="K259" s="323"/>
      <c r="L259" s="94" t="s">
        <v>662</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8"/>
      <c r="CD259" s="118"/>
      <c r="CJ259" s="146"/>
    </row>
    <row r="260" spans="2:88" s="14" customFormat="1" ht="17.100000000000001" customHeight="1">
      <c r="B260" s="321"/>
      <c r="C260" s="94"/>
      <c r="D260" s="94"/>
      <c r="E260" s="94"/>
      <c r="F260" s="94"/>
      <c r="G260" s="94"/>
      <c r="H260" s="94"/>
      <c r="I260" s="94"/>
      <c r="J260" s="94" t="s">
        <v>204</v>
      </c>
      <c r="K260" s="94"/>
      <c r="L260" s="94"/>
      <c r="M260" s="94"/>
      <c r="N260" s="94"/>
      <c r="O260" s="94"/>
      <c r="P260" s="94"/>
      <c r="Q260" s="94"/>
      <c r="R260" s="94"/>
      <c r="S260" s="94"/>
      <c r="T260" s="94"/>
      <c r="U260" s="94"/>
      <c r="V260" s="94"/>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94" t="s">
        <v>55</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8"/>
      <c r="CD260" s="118"/>
      <c r="CJ260" s="146"/>
    </row>
    <row r="261" spans="2:88" s="14" customFormat="1" ht="17.100000000000001" customHeight="1">
      <c r="B261" s="321"/>
      <c r="C261" s="94"/>
      <c r="D261" s="94"/>
      <c r="E261" s="94"/>
      <c r="F261" s="94"/>
      <c r="G261" s="94"/>
      <c r="H261" s="94"/>
      <c r="I261" s="323" t="s">
        <v>37</v>
      </c>
      <c r="J261" s="323"/>
      <c r="K261" s="323"/>
      <c r="L261" s="94" t="s">
        <v>663</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8" t="s">
        <v>849</v>
      </c>
      <c r="CD261" s="118"/>
      <c r="CJ261" s="146"/>
    </row>
    <row r="262" spans="2:88" s="2" customFormat="1" ht="4.5" customHeight="1">
      <c r="B262" s="321"/>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21"/>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21"/>
      <c r="C264" s="94"/>
      <c r="D264" s="94" t="s">
        <v>205</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8"/>
      <c r="CD264" s="118"/>
      <c r="CJ264" s="146"/>
    </row>
    <row r="265" spans="2:88" s="14" customFormat="1" ht="17.100000000000001" customHeight="1">
      <c r="B265" s="321"/>
      <c r="C265" s="94"/>
      <c r="D265" s="99"/>
      <c r="E265" s="94"/>
      <c r="F265" s="94"/>
      <c r="G265" s="94"/>
      <c r="H265" s="94" t="s">
        <v>59</v>
      </c>
      <c r="I265" s="322"/>
      <c r="J265" s="322"/>
      <c r="K265" s="322"/>
      <c r="L265" s="322"/>
      <c r="M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94" t="s">
        <v>55</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8" t="s">
        <v>814</v>
      </c>
      <c r="CD265" s="118"/>
      <c r="CJ265" s="146"/>
    </row>
    <row r="266" spans="2:88" s="2" customFormat="1" ht="4.5" customHeight="1">
      <c r="B266" s="321"/>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21"/>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21"/>
      <c r="C268" s="94"/>
      <c r="D268" s="94" t="s">
        <v>206</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8"/>
      <c r="CD268" s="118"/>
      <c r="CJ268" s="146"/>
    </row>
    <row r="269" spans="2:88" s="15" customFormat="1" ht="17.100000000000001" customHeight="1">
      <c r="B269" s="321"/>
      <c r="C269" s="102"/>
      <c r="D269" s="102"/>
      <c r="E269" s="102"/>
      <c r="F269" s="102"/>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1"/>
      <c r="AL269" s="281"/>
      <c r="AM269" s="281"/>
      <c r="AN269" s="281"/>
      <c r="AO269" s="281"/>
      <c r="AP269" s="281"/>
      <c r="AQ269" s="281"/>
      <c r="AR269" s="281"/>
      <c r="AS269" s="281"/>
      <c r="AT269" s="281"/>
      <c r="AU269" s="281"/>
      <c r="AV269" s="281"/>
      <c r="AW269" s="281"/>
      <c r="AX269" s="281"/>
      <c r="AY269" s="281"/>
      <c r="AZ269" s="281"/>
      <c r="BA269" s="281"/>
      <c r="BB269" s="281"/>
      <c r="BC269" s="281"/>
      <c r="BD269" s="281"/>
      <c r="BE269" s="281"/>
      <c r="BF269" s="281"/>
      <c r="BG269" s="281"/>
      <c r="BH269" s="281"/>
      <c r="BI269" s="281"/>
      <c r="BJ269" s="281"/>
      <c r="BK269" s="281"/>
      <c r="BL269" s="281"/>
      <c r="BM269" s="281"/>
      <c r="BN269" s="281"/>
      <c r="BO269" s="281"/>
      <c r="BP269" s="281"/>
      <c r="BQ269" s="281"/>
      <c r="BR269" s="281"/>
      <c r="BS269" s="281"/>
      <c r="BT269" s="281"/>
      <c r="BU269" s="281"/>
      <c r="BV269" s="281"/>
      <c r="BW269" s="281"/>
      <c r="BX269" s="281"/>
      <c r="BY269" s="281"/>
      <c r="BZ269" s="281"/>
      <c r="CA269" s="281"/>
      <c r="CB269" s="102"/>
      <c r="CC269" s="125"/>
      <c r="CD269" s="125"/>
      <c r="CJ269" s="147"/>
    </row>
    <row r="270" spans="2:88" s="15" customFormat="1" ht="17.100000000000001" customHeight="1">
      <c r="B270" s="321"/>
      <c r="C270" s="102"/>
      <c r="D270" s="102"/>
      <c r="E270" s="102"/>
      <c r="F270" s="102"/>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1"/>
      <c r="AL270" s="281"/>
      <c r="AM270" s="281"/>
      <c r="AN270" s="281"/>
      <c r="AO270" s="281"/>
      <c r="AP270" s="281"/>
      <c r="AQ270" s="281"/>
      <c r="AR270" s="281"/>
      <c r="AS270" s="281"/>
      <c r="AT270" s="281"/>
      <c r="AU270" s="281"/>
      <c r="AV270" s="281"/>
      <c r="AW270" s="281"/>
      <c r="AX270" s="281"/>
      <c r="AY270" s="281"/>
      <c r="AZ270" s="281"/>
      <c r="BA270" s="281"/>
      <c r="BB270" s="281"/>
      <c r="BC270" s="281"/>
      <c r="BD270" s="281"/>
      <c r="BE270" s="281"/>
      <c r="BF270" s="281"/>
      <c r="BG270" s="281"/>
      <c r="BH270" s="281"/>
      <c r="BI270" s="281"/>
      <c r="BJ270" s="281"/>
      <c r="BK270" s="281"/>
      <c r="BL270" s="281"/>
      <c r="BM270" s="281"/>
      <c r="BN270" s="281"/>
      <c r="BO270" s="281"/>
      <c r="BP270" s="281"/>
      <c r="BQ270" s="281"/>
      <c r="BR270" s="281"/>
      <c r="BS270" s="281"/>
      <c r="BT270" s="281"/>
      <c r="BU270" s="281"/>
      <c r="BV270" s="281"/>
      <c r="BW270" s="281"/>
      <c r="BX270" s="281"/>
      <c r="BY270" s="281"/>
      <c r="BZ270" s="281"/>
      <c r="CA270" s="281"/>
      <c r="CB270" s="102"/>
      <c r="CC270" s="125"/>
      <c r="CD270" s="125"/>
      <c r="CJ270" s="147"/>
    </row>
    <row r="271" spans="2:88" s="15" customFormat="1" ht="17.100000000000001" customHeight="1">
      <c r="B271" s="321"/>
      <c r="C271" s="102"/>
      <c r="D271" s="102"/>
      <c r="E271" s="102"/>
      <c r="F271" s="102"/>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1"/>
      <c r="AL271" s="281"/>
      <c r="AM271" s="281"/>
      <c r="AN271" s="281"/>
      <c r="AO271" s="281"/>
      <c r="AP271" s="281"/>
      <c r="AQ271" s="281"/>
      <c r="AR271" s="281"/>
      <c r="AS271" s="281"/>
      <c r="AT271" s="281"/>
      <c r="AU271" s="281"/>
      <c r="AV271" s="281"/>
      <c r="AW271" s="281"/>
      <c r="AX271" s="281"/>
      <c r="AY271" s="281"/>
      <c r="AZ271" s="281"/>
      <c r="BA271" s="281"/>
      <c r="BB271" s="281"/>
      <c r="BC271" s="281"/>
      <c r="BD271" s="281"/>
      <c r="BE271" s="281"/>
      <c r="BF271" s="281"/>
      <c r="BG271" s="281"/>
      <c r="BH271" s="281"/>
      <c r="BI271" s="281"/>
      <c r="BJ271" s="281"/>
      <c r="BK271" s="281"/>
      <c r="BL271" s="281"/>
      <c r="BM271" s="281"/>
      <c r="BN271" s="281"/>
      <c r="BO271" s="281"/>
      <c r="BP271" s="281"/>
      <c r="BQ271" s="281"/>
      <c r="BR271" s="281"/>
      <c r="BS271" s="281"/>
      <c r="BT271" s="281"/>
      <c r="BU271" s="281"/>
      <c r="BV271" s="281"/>
      <c r="BW271" s="281"/>
      <c r="BX271" s="281"/>
      <c r="BY271" s="281"/>
      <c r="BZ271" s="281"/>
      <c r="CA271" s="281"/>
      <c r="CB271" s="102"/>
      <c r="CC271" s="125"/>
      <c r="CD271" s="125"/>
      <c r="CJ271" s="147"/>
    </row>
    <row r="272" spans="2:88" s="1" customFormat="1" ht="17.100000000000001" customHeight="1">
      <c r="B272" s="321"/>
      <c r="C272" s="24"/>
      <c r="D272" s="24"/>
      <c r="E272" s="24"/>
      <c r="F272" s="24"/>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1"/>
      <c r="AL272" s="281"/>
      <c r="AM272" s="281"/>
      <c r="AN272" s="281"/>
      <c r="AO272" s="281"/>
      <c r="AP272" s="281"/>
      <c r="AQ272" s="281"/>
      <c r="AR272" s="281"/>
      <c r="AS272" s="281"/>
      <c r="AT272" s="281"/>
      <c r="AU272" s="281"/>
      <c r="AV272" s="281"/>
      <c r="AW272" s="281"/>
      <c r="AX272" s="281"/>
      <c r="AY272" s="281"/>
      <c r="AZ272" s="281"/>
      <c r="BA272" s="281"/>
      <c r="BB272" s="281"/>
      <c r="BC272" s="281"/>
      <c r="BD272" s="281"/>
      <c r="BE272" s="281"/>
      <c r="BF272" s="281"/>
      <c r="BG272" s="281"/>
      <c r="BH272" s="281"/>
      <c r="BI272" s="281"/>
      <c r="BJ272" s="281"/>
      <c r="BK272" s="281"/>
      <c r="BL272" s="281"/>
      <c r="BM272" s="281"/>
      <c r="BN272" s="281"/>
      <c r="BO272" s="281"/>
      <c r="BP272" s="281"/>
      <c r="BQ272" s="281"/>
      <c r="BR272" s="281"/>
      <c r="BS272" s="281"/>
      <c r="BT272" s="281"/>
      <c r="BU272" s="281"/>
      <c r="BV272" s="281"/>
      <c r="BW272" s="281"/>
      <c r="BX272" s="281"/>
      <c r="BY272" s="281"/>
      <c r="BZ272" s="281"/>
      <c r="CA272" s="281"/>
      <c r="CB272" s="25"/>
      <c r="CJ272" s="140"/>
    </row>
    <row r="273" spans="2:88" s="1" customFormat="1" ht="17.100000000000001" customHeight="1">
      <c r="B273" s="321"/>
      <c r="C273" s="24"/>
      <c r="D273" s="24"/>
      <c r="E273" s="24"/>
      <c r="F273" s="24"/>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1"/>
      <c r="AL273" s="281"/>
      <c r="AM273" s="281"/>
      <c r="AN273" s="281"/>
      <c r="AO273" s="281"/>
      <c r="AP273" s="281"/>
      <c r="AQ273" s="281"/>
      <c r="AR273" s="281"/>
      <c r="AS273" s="281"/>
      <c r="AT273" s="281"/>
      <c r="AU273" s="281"/>
      <c r="AV273" s="281"/>
      <c r="AW273" s="281"/>
      <c r="AX273" s="281"/>
      <c r="AY273" s="281"/>
      <c r="AZ273" s="281"/>
      <c r="BA273" s="281"/>
      <c r="BB273" s="281"/>
      <c r="BC273" s="281"/>
      <c r="BD273" s="281"/>
      <c r="BE273" s="281"/>
      <c r="BF273" s="281"/>
      <c r="BG273" s="281"/>
      <c r="BH273" s="281"/>
      <c r="BI273" s="281"/>
      <c r="BJ273" s="281"/>
      <c r="BK273" s="281"/>
      <c r="BL273" s="281"/>
      <c r="BM273" s="281"/>
      <c r="BN273" s="281"/>
      <c r="BO273" s="281"/>
      <c r="BP273" s="281"/>
      <c r="BQ273" s="281"/>
      <c r="BR273" s="281"/>
      <c r="BS273" s="281"/>
      <c r="BT273" s="281"/>
      <c r="BU273" s="281"/>
      <c r="BV273" s="281"/>
      <c r="BW273" s="281"/>
      <c r="BX273" s="281"/>
      <c r="BY273" s="281"/>
      <c r="BZ273" s="281"/>
      <c r="CA273" s="281"/>
      <c r="CB273" s="25"/>
      <c r="CJ273" s="140"/>
    </row>
    <row r="274" spans="2:88" s="1" customFormat="1" ht="17.100000000000001" customHeight="1">
      <c r="B274" s="321"/>
      <c r="C274" s="24"/>
      <c r="D274" s="24"/>
      <c r="E274" s="24"/>
      <c r="F274" s="24"/>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1"/>
      <c r="AL274" s="281"/>
      <c r="AM274" s="281"/>
      <c r="AN274" s="281"/>
      <c r="AO274" s="281"/>
      <c r="AP274" s="281"/>
      <c r="AQ274" s="281"/>
      <c r="AR274" s="281"/>
      <c r="AS274" s="281"/>
      <c r="AT274" s="281"/>
      <c r="AU274" s="281"/>
      <c r="AV274" s="281"/>
      <c r="AW274" s="281"/>
      <c r="AX274" s="281"/>
      <c r="AY274" s="281"/>
      <c r="AZ274" s="281"/>
      <c r="BA274" s="281"/>
      <c r="BB274" s="281"/>
      <c r="BC274" s="281"/>
      <c r="BD274" s="281"/>
      <c r="BE274" s="281"/>
      <c r="BF274" s="281"/>
      <c r="BG274" s="281"/>
      <c r="BH274" s="281"/>
      <c r="BI274" s="281"/>
      <c r="BJ274" s="281"/>
      <c r="BK274" s="281"/>
      <c r="BL274" s="281"/>
      <c r="BM274" s="281"/>
      <c r="BN274" s="281"/>
      <c r="BO274" s="281"/>
      <c r="BP274" s="281"/>
      <c r="BQ274" s="281"/>
      <c r="BR274" s="281"/>
      <c r="BS274" s="281"/>
      <c r="BT274" s="281"/>
      <c r="BU274" s="281"/>
      <c r="BV274" s="281"/>
      <c r="BW274" s="281"/>
      <c r="BX274" s="281"/>
      <c r="BY274" s="281"/>
      <c r="BZ274" s="281"/>
      <c r="CA274" s="281"/>
      <c r="CB274" s="25"/>
      <c r="CJ274" s="140"/>
    </row>
    <row r="275" spans="2:88" s="1" customFormat="1" ht="17.100000000000001" customHeight="1">
      <c r="B275" s="321"/>
      <c r="C275" s="24"/>
      <c r="D275" s="24"/>
      <c r="E275" s="24"/>
      <c r="F275" s="24"/>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1"/>
      <c r="AL275" s="281"/>
      <c r="AM275" s="281"/>
      <c r="AN275" s="281"/>
      <c r="AO275" s="281"/>
      <c r="AP275" s="281"/>
      <c r="AQ275" s="281"/>
      <c r="AR275" s="281"/>
      <c r="AS275" s="281"/>
      <c r="AT275" s="281"/>
      <c r="AU275" s="281"/>
      <c r="AV275" s="281"/>
      <c r="AW275" s="281"/>
      <c r="AX275" s="281"/>
      <c r="AY275" s="281"/>
      <c r="AZ275" s="281"/>
      <c r="BA275" s="281"/>
      <c r="BB275" s="281"/>
      <c r="BC275" s="281"/>
      <c r="BD275" s="281"/>
      <c r="BE275" s="281"/>
      <c r="BF275" s="281"/>
      <c r="BG275" s="281"/>
      <c r="BH275" s="281"/>
      <c r="BI275" s="281"/>
      <c r="BJ275" s="281"/>
      <c r="BK275" s="281"/>
      <c r="BL275" s="281"/>
      <c r="BM275" s="281"/>
      <c r="BN275" s="281"/>
      <c r="BO275" s="281"/>
      <c r="BP275" s="281"/>
      <c r="BQ275" s="281"/>
      <c r="BR275" s="281"/>
      <c r="BS275" s="281"/>
      <c r="BT275" s="281"/>
      <c r="BU275" s="281"/>
      <c r="BV275" s="281"/>
      <c r="BW275" s="281"/>
      <c r="BX275" s="281"/>
      <c r="BY275" s="281"/>
      <c r="BZ275" s="281"/>
      <c r="CA275" s="281"/>
      <c r="CB275" s="25"/>
      <c r="CJ275" s="140"/>
    </row>
    <row r="276" spans="2:88" s="1" customFormat="1" ht="17.100000000000001" customHeight="1">
      <c r="B276" s="321"/>
      <c r="C276" s="24"/>
      <c r="D276" s="24"/>
      <c r="E276" s="24"/>
      <c r="F276" s="24"/>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1"/>
      <c r="AL276" s="281"/>
      <c r="AM276" s="281"/>
      <c r="AN276" s="281"/>
      <c r="AO276" s="281"/>
      <c r="AP276" s="281"/>
      <c r="AQ276" s="281"/>
      <c r="AR276" s="281"/>
      <c r="AS276" s="281"/>
      <c r="AT276" s="281"/>
      <c r="AU276" s="281"/>
      <c r="AV276" s="281"/>
      <c r="AW276" s="281"/>
      <c r="AX276" s="281"/>
      <c r="AY276" s="281"/>
      <c r="AZ276" s="281"/>
      <c r="BA276" s="281"/>
      <c r="BB276" s="281"/>
      <c r="BC276" s="281"/>
      <c r="BD276" s="281"/>
      <c r="BE276" s="281"/>
      <c r="BF276" s="281"/>
      <c r="BG276" s="281"/>
      <c r="BH276" s="281"/>
      <c r="BI276" s="281"/>
      <c r="BJ276" s="281"/>
      <c r="BK276" s="281"/>
      <c r="BL276" s="281"/>
      <c r="BM276" s="281"/>
      <c r="BN276" s="281"/>
      <c r="BO276" s="281"/>
      <c r="BP276" s="281"/>
      <c r="BQ276" s="281"/>
      <c r="BR276" s="281"/>
      <c r="BS276" s="281"/>
      <c r="BT276" s="281"/>
      <c r="BU276" s="281"/>
      <c r="BV276" s="281"/>
      <c r="BW276" s="281"/>
      <c r="BX276" s="281"/>
      <c r="BY276" s="281"/>
      <c r="BZ276" s="281"/>
      <c r="CA276" s="281"/>
      <c r="CB276" s="25"/>
      <c r="CJ276" s="140"/>
    </row>
    <row r="277" spans="2:88" s="1" customFormat="1" ht="17.100000000000001" customHeight="1">
      <c r="B277" s="321"/>
      <c r="C277" s="24"/>
      <c r="D277" s="24"/>
      <c r="E277" s="24"/>
      <c r="F277" s="24"/>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1"/>
      <c r="AN277" s="281"/>
      <c r="AO277" s="281"/>
      <c r="AP277" s="281"/>
      <c r="AQ277" s="281"/>
      <c r="AR277" s="281"/>
      <c r="AS277" s="281"/>
      <c r="AT277" s="281"/>
      <c r="AU277" s="281"/>
      <c r="AV277" s="281"/>
      <c r="AW277" s="281"/>
      <c r="AX277" s="281"/>
      <c r="AY277" s="281"/>
      <c r="AZ277" s="281"/>
      <c r="BA277" s="281"/>
      <c r="BB277" s="281"/>
      <c r="BC277" s="281"/>
      <c r="BD277" s="281"/>
      <c r="BE277" s="281"/>
      <c r="BF277" s="281"/>
      <c r="BG277" s="281"/>
      <c r="BH277" s="281"/>
      <c r="BI277" s="281"/>
      <c r="BJ277" s="281"/>
      <c r="BK277" s="281"/>
      <c r="BL277" s="281"/>
      <c r="BM277" s="281"/>
      <c r="BN277" s="281"/>
      <c r="BO277" s="281"/>
      <c r="BP277" s="281"/>
      <c r="BQ277" s="281"/>
      <c r="BR277" s="281"/>
      <c r="BS277" s="281"/>
      <c r="BT277" s="281"/>
      <c r="BU277" s="281"/>
      <c r="BV277" s="281"/>
      <c r="BW277" s="281"/>
      <c r="BX277" s="281"/>
      <c r="BY277" s="281"/>
      <c r="BZ277" s="281"/>
      <c r="CA277" s="281"/>
      <c r="CB277" s="25"/>
      <c r="CJ277" s="140"/>
    </row>
    <row r="278" spans="2:88" s="1" customFormat="1" ht="17.100000000000001" customHeight="1">
      <c r="B278" s="321"/>
      <c r="C278" s="24"/>
      <c r="D278" s="24"/>
      <c r="E278" s="24"/>
      <c r="F278" s="24"/>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1"/>
      <c r="AL278" s="281"/>
      <c r="AM278" s="281"/>
      <c r="AN278" s="281"/>
      <c r="AO278" s="281"/>
      <c r="AP278" s="281"/>
      <c r="AQ278" s="281"/>
      <c r="AR278" s="281"/>
      <c r="AS278" s="281"/>
      <c r="AT278" s="281"/>
      <c r="AU278" s="281"/>
      <c r="AV278" s="281"/>
      <c r="AW278" s="281"/>
      <c r="AX278" s="281"/>
      <c r="AY278" s="281"/>
      <c r="AZ278" s="281"/>
      <c r="BA278" s="281"/>
      <c r="BB278" s="281"/>
      <c r="BC278" s="281"/>
      <c r="BD278" s="281"/>
      <c r="BE278" s="281"/>
      <c r="BF278" s="281"/>
      <c r="BG278" s="281"/>
      <c r="BH278" s="281"/>
      <c r="BI278" s="281"/>
      <c r="BJ278" s="281"/>
      <c r="BK278" s="281"/>
      <c r="BL278" s="281"/>
      <c r="BM278" s="281"/>
      <c r="BN278" s="281"/>
      <c r="BO278" s="281"/>
      <c r="BP278" s="281"/>
      <c r="BQ278" s="281"/>
      <c r="BR278" s="281"/>
      <c r="BS278" s="281"/>
      <c r="BT278" s="281"/>
      <c r="BU278" s="281"/>
      <c r="BV278" s="281"/>
      <c r="BW278" s="281"/>
      <c r="BX278" s="281"/>
      <c r="BY278" s="281"/>
      <c r="BZ278" s="281"/>
      <c r="CA278" s="281"/>
      <c r="CB278" s="25"/>
      <c r="CJ278" s="140"/>
    </row>
    <row r="279" spans="2:88" s="1" customFormat="1" ht="17.100000000000001" customHeight="1">
      <c r="B279" s="195" t="s">
        <v>1018</v>
      </c>
      <c r="C279" s="24"/>
      <c r="D279" s="24"/>
      <c r="E279" s="24"/>
      <c r="F279" s="24"/>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1"/>
      <c r="AL279" s="281"/>
      <c r="AM279" s="281"/>
      <c r="AN279" s="281"/>
      <c r="AO279" s="281"/>
      <c r="AP279" s="281"/>
      <c r="AQ279" s="281"/>
      <c r="AR279" s="281"/>
      <c r="AS279" s="281"/>
      <c r="AT279" s="281"/>
      <c r="AU279" s="281"/>
      <c r="AV279" s="281"/>
      <c r="AW279" s="281"/>
      <c r="AX279" s="281"/>
      <c r="AY279" s="281"/>
      <c r="AZ279" s="281"/>
      <c r="BA279" s="281"/>
      <c r="BB279" s="281"/>
      <c r="BC279" s="281"/>
      <c r="BD279" s="281"/>
      <c r="BE279" s="281"/>
      <c r="BF279" s="281"/>
      <c r="BG279" s="281"/>
      <c r="BH279" s="281"/>
      <c r="BI279" s="281"/>
      <c r="BJ279" s="281"/>
      <c r="BK279" s="281"/>
      <c r="BL279" s="281"/>
      <c r="BM279" s="281"/>
      <c r="BN279" s="281"/>
      <c r="BO279" s="281"/>
      <c r="BP279" s="281"/>
      <c r="BQ279" s="281"/>
      <c r="BR279" s="281"/>
      <c r="BS279" s="281"/>
      <c r="BT279" s="281"/>
      <c r="BU279" s="281"/>
      <c r="BV279" s="281"/>
      <c r="BW279" s="281"/>
      <c r="BX279" s="281"/>
      <c r="BY279" s="281"/>
      <c r="BZ279" s="281"/>
      <c r="CA279" s="281"/>
      <c r="CB279" s="25"/>
      <c r="CC279" s="174" t="s">
        <v>1018</v>
      </c>
      <c r="CJ279" s="140"/>
    </row>
    <row r="280" spans="2:88" s="2" customFormat="1" ht="15.75" customHeight="1" thickBot="1">
      <c r="B280" s="196" t="s">
        <v>1015</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6" t="s">
        <v>1015</v>
      </c>
      <c r="CD280" s="1"/>
      <c r="CJ280" s="58"/>
    </row>
    <row r="281" spans="2:88" s="12" customFormat="1" ht="18" customHeight="1">
      <c r="B281" s="197" t="s">
        <v>1016</v>
      </c>
      <c r="C281" s="269" t="s">
        <v>188</v>
      </c>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269"/>
      <c r="BF281" s="269"/>
      <c r="BG281" s="269"/>
      <c r="BH281" s="269"/>
      <c r="BI281" s="269"/>
      <c r="BJ281" s="269"/>
      <c r="BK281" s="269"/>
      <c r="BL281" s="269"/>
      <c r="BM281" s="269"/>
      <c r="BN281" s="269"/>
      <c r="BO281" s="269"/>
      <c r="BP281" s="269"/>
      <c r="BQ281" s="269"/>
      <c r="BR281" s="269"/>
      <c r="BS281" s="269"/>
      <c r="BT281" s="269"/>
      <c r="BU281" s="269"/>
      <c r="BV281" s="269"/>
      <c r="BW281" s="269"/>
      <c r="BX281" s="269"/>
      <c r="BY281" s="269"/>
      <c r="BZ281" s="269"/>
      <c r="CA281" s="269"/>
      <c r="CB281" s="269"/>
      <c r="CC281" s="177" t="s">
        <v>1016</v>
      </c>
      <c r="CD281" s="119" t="s">
        <v>1030</v>
      </c>
      <c r="CJ281" s="142"/>
    </row>
    <row r="282" spans="2:88" s="14" customFormat="1" ht="15.75" customHeight="1">
      <c r="B282" s="209"/>
      <c r="C282" s="324" t="s">
        <v>189</v>
      </c>
      <c r="D282" s="324"/>
      <c r="E282" s="324"/>
      <c r="F282" s="324"/>
      <c r="G282" s="324"/>
      <c r="H282" s="324"/>
      <c r="I282" s="324"/>
      <c r="J282" s="324"/>
      <c r="K282" s="324"/>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c r="AS282" s="324"/>
      <c r="AT282" s="324"/>
      <c r="AU282" s="324"/>
      <c r="AV282" s="324"/>
      <c r="AW282" s="324"/>
      <c r="AX282" s="324"/>
      <c r="AY282" s="324"/>
      <c r="AZ282" s="324"/>
      <c r="BA282" s="324"/>
      <c r="BB282" s="324"/>
      <c r="BC282" s="324"/>
      <c r="BD282" s="324"/>
      <c r="BE282" s="324"/>
      <c r="BF282" s="324"/>
      <c r="BG282" s="324"/>
      <c r="BH282" s="324"/>
      <c r="BI282" s="324"/>
      <c r="BJ282" s="324"/>
      <c r="BK282" s="324"/>
      <c r="BL282" s="324"/>
      <c r="BM282" s="324"/>
      <c r="BN282" s="324"/>
      <c r="BO282" s="324"/>
      <c r="BP282" s="324"/>
      <c r="BQ282" s="324"/>
      <c r="BR282" s="324"/>
      <c r="BS282" s="324"/>
      <c r="BT282" s="324"/>
      <c r="BU282" s="324"/>
      <c r="BV282" s="324"/>
      <c r="BW282" s="324"/>
      <c r="BX282" s="324"/>
      <c r="BY282" s="324"/>
      <c r="BZ282" s="324"/>
      <c r="CA282" s="324"/>
      <c r="CB282" s="324"/>
      <c r="CC282" s="118"/>
      <c r="CD282" s="118"/>
      <c r="CJ282" s="146"/>
    </row>
    <row r="283" spans="2:88" s="2" customFormat="1" ht="2.1" customHeight="1">
      <c r="B283" s="209"/>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21" t="s">
        <v>1040</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21"/>
      <c r="C285" s="94"/>
      <c r="D285" s="94" t="s">
        <v>190</v>
      </c>
      <c r="E285" s="94"/>
      <c r="F285" s="94"/>
      <c r="G285" s="94"/>
      <c r="H285" s="94"/>
      <c r="I285" s="94"/>
      <c r="J285" s="94"/>
      <c r="K285" s="94"/>
      <c r="L285" s="94"/>
      <c r="M285" s="94"/>
      <c r="N285" s="94"/>
      <c r="O285" s="94"/>
      <c r="P285" s="94"/>
      <c r="Q285" s="94"/>
      <c r="R285" s="94"/>
      <c r="S285" s="94"/>
      <c r="T285" s="94"/>
      <c r="U285" s="95"/>
      <c r="V285" s="95"/>
      <c r="W285" s="95"/>
      <c r="X285" s="95"/>
      <c r="Y285" s="95"/>
      <c r="Z285" s="95"/>
      <c r="AA285" s="323"/>
      <c r="AB285" s="323"/>
      <c r="AC285" s="323"/>
      <c r="AD285" s="323"/>
      <c r="AE285" s="323"/>
      <c r="AF285" s="323"/>
      <c r="AG285" s="323"/>
      <c r="AH285" s="323"/>
      <c r="AI285" s="323"/>
      <c r="AJ285" s="323"/>
      <c r="AK285" s="323"/>
      <c r="AL285" s="323"/>
      <c r="AM285" s="323"/>
      <c r="AN285" s="323"/>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8" t="s">
        <v>816</v>
      </c>
      <c r="CD285" s="118"/>
      <c r="CJ285" s="146"/>
    </row>
    <row r="286" spans="2:88" s="2" customFormat="1" ht="4.5" customHeight="1">
      <c r="B286" s="321"/>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21"/>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21"/>
      <c r="C288" s="94"/>
      <c r="D288" s="94" t="s">
        <v>191</v>
      </c>
      <c r="E288" s="94"/>
      <c r="F288" s="94"/>
      <c r="G288" s="94"/>
      <c r="H288" s="94"/>
      <c r="I288" s="94"/>
      <c r="J288" s="94"/>
      <c r="K288" s="94"/>
      <c r="L288" s="94"/>
      <c r="M288" s="94"/>
      <c r="N288" s="94"/>
      <c r="O288" s="94"/>
      <c r="P288" s="94"/>
      <c r="Q288" s="94"/>
      <c r="R288" s="94"/>
      <c r="S288" s="94"/>
      <c r="T288" s="94"/>
      <c r="U288" s="95"/>
      <c r="V288" s="95"/>
      <c r="W288" s="95"/>
      <c r="X288" s="95"/>
      <c r="Y288" s="95"/>
      <c r="Z288" s="95"/>
      <c r="AA288" s="307"/>
      <c r="AB288" s="307"/>
      <c r="AC288" s="307"/>
      <c r="AD288" s="307"/>
      <c r="AE288" s="307"/>
      <c r="AF288" s="307"/>
      <c r="AG288" s="307"/>
      <c r="AH288" s="307"/>
      <c r="AI288" s="307"/>
      <c r="AJ288" s="307"/>
      <c r="AK288" s="307"/>
      <c r="AL288" s="307"/>
      <c r="AM288" s="307"/>
      <c r="AN288" s="307"/>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8" t="s">
        <v>815</v>
      </c>
      <c r="CD288" s="118"/>
      <c r="CJ288" s="146"/>
    </row>
    <row r="289" spans="2:88" s="2" customFormat="1" ht="4.5" customHeight="1">
      <c r="B289" s="321"/>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21"/>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21"/>
      <c r="C291" s="94"/>
      <c r="D291" s="94" t="s">
        <v>192</v>
      </c>
      <c r="E291" s="94"/>
      <c r="F291" s="94"/>
      <c r="G291" s="94"/>
      <c r="H291" s="94"/>
      <c r="I291" s="94"/>
      <c r="J291" s="94"/>
      <c r="K291" s="94"/>
      <c r="L291" s="94"/>
      <c r="M291" s="94"/>
      <c r="N291" s="94"/>
      <c r="O291" s="94"/>
      <c r="P291" s="94"/>
      <c r="Q291" s="94"/>
      <c r="R291" s="94"/>
      <c r="S291" s="94"/>
      <c r="T291" s="94"/>
      <c r="U291" s="94"/>
      <c r="V291" s="96"/>
      <c r="W291" s="96"/>
      <c r="X291" s="96"/>
      <c r="Y291" s="96"/>
      <c r="Z291" s="96"/>
      <c r="AA291" s="324" t="str">
        <f>IF(V291="","","m")</f>
        <v/>
      </c>
      <c r="AB291" s="324"/>
      <c r="AC291" s="324"/>
      <c r="AD291" s="324"/>
      <c r="AE291" s="324"/>
      <c r="AF291" s="324"/>
      <c r="AG291" s="324"/>
      <c r="AH291" s="324"/>
      <c r="AI291" s="324"/>
      <c r="AJ291" s="324"/>
      <c r="AK291" s="324"/>
      <c r="AL291" s="324"/>
      <c r="AM291" s="324"/>
      <c r="AN291" s="32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8"/>
      <c r="CD291" s="118"/>
      <c r="CJ291" s="146"/>
    </row>
    <row r="292" spans="2:88" s="14" customFormat="1" ht="17.100000000000001" customHeight="1">
      <c r="B292" s="321"/>
      <c r="C292" s="94"/>
      <c r="D292" s="94"/>
      <c r="E292" s="94"/>
      <c r="F292" s="42" t="s">
        <v>193</v>
      </c>
      <c r="G292" s="42"/>
      <c r="H292" s="42"/>
      <c r="I292" s="42"/>
      <c r="J292" s="42"/>
      <c r="K292" s="42"/>
      <c r="L292" s="42"/>
      <c r="M292" s="42"/>
      <c r="N292" s="42"/>
      <c r="O292" s="97"/>
      <c r="P292" s="98"/>
      <c r="Q292" s="98"/>
      <c r="R292" s="98"/>
      <c r="S292" s="98"/>
      <c r="T292" s="98"/>
      <c r="U292" s="98"/>
      <c r="V292" s="98"/>
      <c r="W292" s="96"/>
      <c r="X292" s="96"/>
      <c r="Y292" s="96"/>
      <c r="Z292" s="96"/>
      <c r="AA292" s="273"/>
      <c r="AB292" s="273"/>
      <c r="AC292" s="273"/>
      <c r="AD292" s="273"/>
      <c r="AE292" s="273"/>
      <c r="AF292" s="273"/>
      <c r="AG292" s="273"/>
      <c r="AH292" s="273"/>
      <c r="AI292" s="273"/>
      <c r="AJ292" s="273"/>
      <c r="AK292" s="273"/>
      <c r="AL292" s="273"/>
      <c r="AM292" s="273"/>
      <c r="AN292" s="273"/>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8"/>
      <c r="CD292" s="118"/>
      <c r="CJ292" s="146"/>
    </row>
    <row r="293" spans="2:88" s="14" customFormat="1" ht="17.100000000000001" customHeight="1">
      <c r="B293" s="321"/>
      <c r="C293" s="94"/>
      <c r="D293" s="94"/>
      <c r="E293" s="94"/>
      <c r="F293" s="42" t="s">
        <v>194</v>
      </c>
      <c r="G293" s="94"/>
      <c r="H293" s="94"/>
      <c r="I293" s="94"/>
      <c r="J293" s="94"/>
      <c r="K293" s="94"/>
      <c r="L293" s="94"/>
      <c r="M293" s="94"/>
      <c r="N293" s="94"/>
      <c r="O293" s="97"/>
      <c r="P293" s="98"/>
      <c r="Q293" s="94"/>
      <c r="R293" s="94"/>
      <c r="S293" s="94"/>
      <c r="T293" s="94"/>
      <c r="U293" s="94"/>
      <c r="V293" s="94"/>
      <c r="W293" s="96"/>
      <c r="X293" s="96"/>
      <c r="Y293" s="96"/>
      <c r="Z293" s="96"/>
      <c r="AA293" s="273"/>
      <c r="AB293" s="273"/>
      <c r="AC293" s="273"/>
      <c r="AD293" s="273"/>
      <c r="AE293" s="273"/>
      <c r="AF293" s="273"/>
      <c r="AG293" s="273"/>
      <c r="AH293" s="273"/>
      <c r="AI293" s="273"/>
      <c r="AJ293" s="273"/>
      <c r="AK293" s="273"/>
      <c r="AL293" s="273"/>
      <c r="AM293" s="273"/>
      <c r="AN293" s="273"/>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8"/>
      <c r="CD293" s="118"/>
      <c r="CJ293" s="146"/>
    </row>
    <row r="294" spans="2:88" s="14" customFormat="1" ht="17.100000000000001" customHeight="1">
      <c r="B294" s="321"/>
      <c r="C294" s="94"/>
      <c r="D294" s="94"/>
      <c r="E294" s="94"/>
      <c r="F294" s="42" t="s">
        <v>195</v>
      </c>
      <c r="G294" s="94"/>
      <c r="H294" s="94"/>
      <c r="I294" s="94"/>
      <c r="J294" s="94"/>
      <c r="K294" s="94"/>
      <c r="L294" s="94"/>
      <c r="M294" s="94"/>
      <c r="N294" s="94"/>
      <c r="O294" s="94"/>
      <c r="P294" s="94"/>
      <c r="Q294" s="94" t="s">
        <v>196</v>
      </c>
      <c r="R294" s="94"/>
      <c r="S294" s="94"/>
      <c r="T294" s="99"/>
      <c r="U294" s="99"/>
      <c r="V294" s="99" t="s">
        <v>59</v>
      </c>
      <c r="W294" s="323"/>
      <c r="X294" s="323"/>
      <c r="Y294" s="323"/>
      <c r="Z294" s="323"/>
      <c r="AA294" s="323"/>
      <c r="AB294" s="323"/>
      <c r="AC294" s="323"/>
      <c r="AD294" s="94" t="s">
        <v>55</v>
      </c>
      <c r="AE294" s="94"/>
      <c r="AF294" s="94"/>
      <c r="AG294" s="94"/>
      <c r="AH294" s="94"/>
      <c r="AI294" s="94"/>
      <c r="AJ294" s="94"/>
      <c r="AK294" s="94"/>
      <c r="AL294" s="94"/>
      <c r="AM294" s="94" t="s">
        <v>197</v>
      </c>
      <c r="AN294" s="94"/>
      <c r="AO294" s="94"/>
      <c r="AP294" s="99"/>
      <c r="AQ294" s="99"/>
      <c r="AR294" s="99" t="s">
        <v>59</v>
      </c>
      <c r="AS294" s="323"/>
      <c r="AT294" s="323"/>
      <c r="AU294" s="323"/>
      <c r="AV294" s="323"/>
      <c r="AW294" s="323"/>
      <c r="AX294" s="323"/>
      <c r="AY294" s="323"/>
      <c r="AZ294" s="94" t="s">
        <v>55</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8"/>
      <c r="CD294" s="118"/>
      <c r="CJ294" s="146"/>
    </row>
    <row r="295" spans="2:88" s="14" customFormat="1" ht="17.100000000000001" customHeight="1">
      <c r="B295" s="321"/>
      <c r="C295" s="94"/>
      <c r="D295" s="94"/>
      <c r="E295" s="94"/>
      <c r="F295" s="42" t="s">
        <v>198</v>
      </c>
      <c r="G295" s="94"/>
      <c r="H295" s="94"/>
      <c r="I295" s="94"/>
      <c r="J295" s="94"/>
      <c r="K295" s="94"/>
      <c r="L295" s="94"/>
      <c r="M295" s="100"/>
      <c r="N295" s="100"/>
      <c r="O295" s="100"/>
      <c r="P295" s="100"/>
      <c r="Q295" s="325"/>
      <c r="R295" s="325"/>
      <c r="S295" s="325"/>
      <c r="T295" s="325"/>
      <c r="U295" s="325"/>
      <c r="V295" s="325"/>
      <c r="W295" s="325"/>
      <c r="X295" s="325"/>
      <c r="Y295" s="325"/>
      <c r="Z295" s="325"/>
      <c r="AA295" s="325"/>
      <c r="AB295" s="325"/>
      <c r="AC295" s="325"/>
      <c r="AD295" s="325"/>
      <c r="AE295" s="325"/>
      <c r="AF295" s="325"/>
      <c r="AG295" s="325"/>
      <c r="AH295" s="325"/>
      <c r="AI295" s="325"/>
      <c r="AJ295" s="325"/>
      <c r="AK295" s="325"/>
      <c r="AL295" s="325"/>
      <c r="AM295" s="325"/>
      <c r="AN295" s="100"/>
      <c r="AO295" s="100"/>
      <c r="AP295" s="326" t="s">
        <v>738</v>
      </c>
      <c r="AQ295" s="326"/>
      <c r="AR295" s="326"/>
      <c r="AS295" s="100"/>
      <c r="AT295" s="100"/>
      <c r="AU295" s="325"/>
      <c r="AV295" s="325"/>
      <c r="AW295" s="325"/>
      <c r="AX295" s="325"/>
      <c r="AY295" s="325"/>
      <c r="AZ295" s="325"/>
      <c r="BA295" s="325"/>
      <c r="BB295" s="325"/>
      <c r="BC295" s="325"/>
      <c r="BD295" s="325"/>
      <c r="BE295" s="325"/>
      <c r="BF295" s="325"/>
      <c r="BG295" s="325"/>
      <c r="BH295" s="325"/>
      <c r="BI295" s="325"/>
      <c r="BJ295" s="325"/>
      <c r="BK295" s="325"/>
      <c r="BL295" s="325"/>
      <c r="BM295" s="325"/>
      <c r="BN295" s="325"/>
      <c r="BO295" s="94"/>
      <c r="BP295" s="94"/>
      <c r="BQ295" s="94"/>
      <c r="BR295" s="94"/>
      <c r="BS295" s="94"/>
      <c r="BT295" s="94"/>
      <c r="BU295" s="94"/>
      <c r="BV295" s="94"/>
      <c r="BW295" s="94"/>
      <c r="BX295" s="94"/>
      <c r="BY295" s="94"/>
      <c r="BZ295" s="94"/>
      <c r="CA295" s="94"/>
      <c r="CB295" s="94"/>
      <c r="CC295" s="118"/>
      <c r="CD295" s="118"/>
      <c r="CJ295" s="146"/>
    </row>
    <row r="296" spans="2:88" s="2" customFormat="1" ht="4.5" customHeight="1">
      <c r="B296" s="321"/>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21"/>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21"/>
      <c r="C298" s="94"/>
      <c r="D298" s="324" t="s">
        <v>199</v>
      </c>
      <c r="E298" s="324"/>
      <c r="F298" s="324"/>
      <c r="G298" s="324"/>
      <c r="H298" s="324"/>
      <c r="I298" s="324"/>
      <c r="J298" s="324"/>
      <c r="K298" s="324"/>
      <c r="L298" s="324"/>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c r="AS298" s="324"/>
      <c r="AT298" s="324"/>
      <c r="AU298" s="324"/>
      <c r="AV298" s="324"/>
      <c r="AW298" s="324"/>
      <c r="AX298" s="324"/>
      <c r="AY298" s="324"/>
      <c r="AZ298" s="324"/>
      <c r="BA298" s="324"/>
      <c r="BB298" s="324"/>
      <c r="BC298" s="32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8"/>
      <c r="CD298" s="118"/>
      <c r="CJ298" s="146"/>
    </row>
    <row r="299" spans="2:88" s="14" customFormat="1" ht="17.100000000000001" customHeight="1">
      <c r="B299" s="321"/>
      <c r="C299" s="94"/>
      <c r="D299" s="94"/>
      <c r="E299" s="94"/>
      <c r="F299" s="94"/>
      <c r="G299" s="323" t="s">
        <v>37</v>
      </c>
      <c r="H299" s="323"/>
      <c r="I299" s="323"/>
      <c r="J299" s="94" t="s">
        <v>655</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8"/>
      <c r="CD299" s="118"/>
      <c r="CJ299" s="146"/>
    </row>
    <row r="300" spans="2:88" s="14" customFormat="1" ht="17.100000000000001" customHeight="1">
      <c r="B300" s="321"/>
      <c r="C300" s="94"/>
      <c r="D300" s="94"/>
      <c r="E300" s="94"/>
      <c r="F300" s="94"/>
      <c r="G300" s="323" t="s">
        <v>37</v>
      </c>
      <c r="H300" s="323"/>
      <c r="I300" s="323"/>
      <c r="J300" s="94" t="s">
        <v>656</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8"/>
      <c r="CD300" s="118"/>
      <c r="CJ300" s="146"/>
    </row>
    <row r="301" spans="2:88" s="2" customFormat="1" ht="4.5" customHeight="1">
      <c r="B301" s="321"/>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21"/>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21"/>
      <c r="C303" s="94"/>
      <c r="D303" s="94" t="s">
        <v>200</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8"/>
      <c r="CD303" s="118"/>
      <c r="CJ303" s="146"/>
    </row>
    <row r="304" spans="2:88" s="14" customFormat="1" ht="17.100000000000001" customHeight="1">
      <c r="B304" s="321"/>
      <c r="C304" s="94"/>
      <c r="D304" s="94"/>
      <c r="E304" s="94"/>
      <c r="F304" s="94"/>
      <c r="G304" s="323" t="s">
        <v>37</v>
      </c>
      <c r="H304" s="323"/>
      <c r="I304" s="323"/>
      <c r="J304" s="94" t="s">
        <v>657</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8" t="s">
        <v>1047</v>
      </c>
      <c r="CD304" s="118"/>
      <c r="CJ304" s="146"/>
    </row>
    <row r="305" spans="2:88" s="14" customFormat="1" ht="17.100000000000001" customHeight="1">
      <c r="B305" s="321"/>
      <c r="C305" s="94"/>
      <c r="D305" s="94"/>
      <c r="E305" s="94"/>
      <c r="F305" s="94"/>
      <c r="G305" s="323" t="s">
        <v>37</v>
      </c>
      <c r="H305" s="323"/>
      <c r="I305" s="323"/>
      <c r="J305" s="94" t="s">
        <v>658</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8" t="s">
        <v>809</v>
      </c>
      <c r="CD305" s="118"/>
      <c r="CJ305" s="146"/>
    </row>
    <row r="306" spans="2:88" s="14" customFormat="1" ht="17.100000000000001" customHeight="1">
      <c r="B306" s="321"/>
      <c r="C306" s="94"/>
      <c r="D306" s="94"/>
      <c r="E306" s="94"/>
      <c r="F306" s="94"/>
      <c r="G306" s="323" t="s">
        <v>37</v>
      </c>
      <c r="H306" s="323"/>
      <c r="I306" s="323"/>
      <c r="J306" s="94" t="s">
        <v>659</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8" t="s">
        <v>810</v>
      </c>
      <c r="CD306" s="118"/>
      <c r="CJ306" s="146"/>
    </row>
    <row r="307" spans="2:88" s="14" customFormat="1" ht="17.100000000000001" customHeight="1">
      <c r="B307" s="321"/>
      <c r="C307" s="94"/>
      <c r="D307" s="94"/>
      <c r="E307" s="94"/>
      <c r="F307" s="94"/>
      <c r="G307" s="323" t="s">
        <v>37</v>
      </c>
      <c r="H307" s="323"/>
      <c r="I307" s="323"/>
      <c r="J307" s="94" t="s">
        <v>660</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8" t="s">
        <v>811</v>
      </c>
      <c r="CD307" s="118"/>
      <c r="CJ307" s="146"/>
    </row>
    <row r="308" spans="2:88" s="14" customFormat="1" ht="17.100000000000001" customHeight="1">
      <c r="B308" s="321"/>
      <c r="C308" s="94"/>
      <c r="D308" s="94"/>
      <c r="E308" s="94"/>
      <c r="F308" s="94"/>
      <c r="G308" s="323" t="s">
        <v>37</v>
      </c>
      <c r="H308" s="323"/>
      <c r="I308" s="323"/>
      <c r="J308" s="94" t="s">
        <v>661</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8" t="s">
        <v>812</v>
      </c>
      <c r="CD308" s="118"/>
      <c r="CJ308" s="146"/>
    </row>
    <row r="309" spans="2:88" s="2" customFormat="1" ht="4.5" customHeight="1">
      <c r="B309" s="321"/>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21"/>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21"/>
      <c r="C311" s="94"/>
      <c r="D311" s="94" t="s">
        <v>201</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8"/>
      <c r="CD311" s="118"/>
      <c r="CJ311" s="146"/>
    </row>
    <row r="312" spans="2:88" s="14" customFormat="1" ht="17.100000000000001" customHeight="1">
      <c r="B312" s="321"/>
      <c r="C312" s="94"/>
      <c r="D312" s="94"/>
      <c r="E312" s="94"/>
      <c r="F312" s="94"/>
      <c r="G312" s="42" t="s">
        <v>202</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8"/>
      <c r="CD312" s="118"/>
      <c r="CJ312" s="146"/>
    </row>
    <row r="313" spans="2:88" s="14" customFormat="1" ht="17.100000000000001" customHeight="1">
      <c r="B313" s="321"/>
      <c r="C313" s="94"/>
      <c r="D313" s="42"/>
      <c r="E313" s="94"/>
      <c r="F313" s="94"/>
      <c r="G313" s="94"/>
      <c r="H313" s="94"/>
      <c r="I313" s="94" t="s">
        <v>59</v>
      </c>
      <c r="J313" s="322"/>
      <c r="K313" s="322"/>
      <c r="L313" s="322"/>
      <c r="M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c r="BF313" s="322"/>
      <c r="BG313" s="322"/>
      <c r="BH313" s="322"/>
      <c r="BI313" s="322"/>
      <c r="BJ313" s="322"/>
      <c r="BK313" s="322"/>
      <c r="BL313" s="322"/>
      <c r="BM313" s="322"/>
      <c r="BN313" s="322"/>
      <c r="BO313" s="322"/>
      <c r="BP313" s="322"/>
      <c r="BQ313" s="322"/>
      <c r="BR313" s="322"/>
      <c r="BS313" s="322"/>
      <c r="BT313" s="322"/>
      <c r="BU313" s="322"/>
      <c r="BV313" s="322"/>
      <c r="BW313" s="322"/>
      <c r="BX313" s="322"/>
      <c r="BY313" s="322"/>
      <c r="BZ313" s="322"/>
      <c r="CA313" s="322"/>
      <c r="CB313" s="94" t="s">
        <v>55</v>
      </c>
      <c r="CC313" s="118" t="s">
        <v>813</v>
      </c>
      <c r="CD313" s="118"/>
      <c r="CJ313" s="146"/>
    </row>
    <row r="314" spans="2:88" s="14" customFormat="1" ht="17.100000000000001" customHeight="1">
      <c r="B314" s="321"/>
      <c r="C314" s="94"/>
      <c r="D314" s="94"/>
      <c r="E314" s="94"/>
      <c r="F314" s="94"/>
      <c r="G314" s="42" t="s">
        <v>203</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8"/>
      <c r="CD314" s="118"/>
      <c r="CJ314" s="146"/>
    </row>
    <row r="315" spans="2:88" s="14" customFormat="1" ht="17.100000000000001" customHeight="1">
      <c r="B315" s="321"/>
      <c r="C315" s="94"/>
      <c r="D315" s="94"/>
      <c r="E315" s="94"/>
      <c r="F315" s="94"/>
      <c r="G315" s="94"/>
      <c r="H315" s="94"/>
      <c r="I315" s="323" t="s">
        <v>37</v>
      </c>
      <c r="J315" s="323"/>
      <c r="K315" s="323"/>
      <c r="L315" s="94" t="s">
        <v>662</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8"/>
      <c r="CD315" s="118"/>
      <c r="CJ315" s="146"/>
    </row>
    <row r="316" spans="2:88" s="14" customFormat="1" ht="17.100000000000001" customHeight="1">
      <c r="B316" s="321"/>
      <c r="C316" s="94"/>
      <c r="D316" s="94"/>
      <c r="E316" s="94"/>
      <c r="F316" s="94"/>
      <c r="G316" s="94"/>
      <c r="H316" s="94"/>
      <c r="I316" s="94"/>
      <c r="J316" s="94" t="s">
        <v>204</v>
      </c>
      <c r="K316" s="94"/>
      <c r="L316" s="94"/>
      <c r="M316" s="94"/>
      <c r="N316" s="94"/>
      <c r="O316" s="94"/>
      <c r="P316" s="94"/>
      <c r="Q316" s="94"/>
      <c r="R316" s="94"/>
      <c r="S316" s="94"/>
      <c r="T316" s="94"/>
      <c r="U316" s="94"/>
      <c r="V316" s="94"/>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94" t="s">
        <v>55</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8"/>
      <c r="CD316" s="118"/>
      <c r="CJ316" s="146"/>
    </row>
    <row r="317" spans="2:88" s="14" customFormat="1" ht="17.100000000000001" customHeight="1">
      <c r="B317" s="321"/>
      <c r="C317" s="94"/>
      <c r="D317" s="94"/>
      <c r="E317" s="94"/>
      <c r="F317" s="94"/>
      <c r="G317" s="94"/>
      <c r="H317" s="94"/>
      <c r="I317" s="323" t="s">
        <v>37</v>
      </c>
      <c r="J317" s="323"/>
      <c r="K317" s="323"/>
      <c r="L317" s="94" t="s">
        <v>663</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8" t="s">
        <v>849</v>
      </c>
      <c r="CD317" s="118"/>
      <c r="CJ317" s="146"/>
    </row>
    <row r="318" spans="2:88" s="2" customFormat="1" ht="4.5" customHeight="1">
      <c r="B318" s="321"/>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21"/>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21"/>
      <c r="C320" s="94"/>
      <c r="D320" s="94" t="s">
        <v>205</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8"/>
      <c r="CD320" s="118"/>
      <c r="CJ320" s="146"/>
    </row>
    <row r="321" spans="2:88" s="14" customFormat="1" ht="17.100000000000001" customHeight="1">
      <c r="B321" s="321"/>
      <c r="C321" s="94"/>
      <c r="D321" s="99"/>
      <c r="E321" s="94"/>
      <c r="F321" s="94"/>
      <c r="G321" s="94"/>
      <c r="H321" s="94" t="s">
        <v>59</v>
      </c>
      <c r="I321" s="322"/>
      <c r="J321" s="322"/>
      <c r="K321" s="322"/>
      <c r="L321" s="322"/>
      <c r="M321" s="322"/>
      <c r="N321" s="322"/>
      <c r="O321" s="322"/>
      <c r="P321" s="322"/>
      <c r="Q321" s="322"/>
      <c r="R321" s="322"/>
      <c r="S321" s="322"/>
      <c r="T321" s="322"/>
      <c r="U321" s="322"/>
      <c r="V321" s="322"/>
      <c r="W321" s="322"/>
      <c r="X321" s="322"/>
      <c r="Y321" s="322"/>
      <c r="Z321" s="322"/>
      <c r="AA321" s="322"/>
      <c r="AB321" s="322"/>
      <c r="AC321" s="322"/>
      <c r="AD321" s="322"/>
      <c r="AE321" s="322"/>
      <c r="AF321" s="322"/>
      <c r="AG321" s="322"/>
      <c r="AH321" s="322"/>
      <c r="AI321" s="322"/>
      <c r="AJ321" s="322"/>
      <c r="AK321" s="322"/>
      <c r="AL321" s="322"/>
      <c r="AM321" s="322"/>
      <c r="AN321" s="322"/>
      <c r="AO321" s="322"/>
      <c r="AP321" s="322"/>
      <c r="AQ321" s="322"/>
      <c r="AR321" s="322"/>
      <c r="AS321" s="322"/>
      <c r="AT321" s="322"/>
      <c r="AU321" s="322"/>
      <c r="AV321" s="322"/>
      <c r="AW321" s="322"/>
      <c r="AX321" s="322"/>
      <c r="AY321" s="322"/>
      <c r="AZ321" s="322"/>
      <c r="BA321" s="94" t="s">
        <v>55</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8" t="s">
        <v>814</v>
      </c>
      <c r="CD321" s="118"/>
      <c r="CJ321" s="146"/>
    </row>
    <row r="322" spans="2:88" s="2" customFormat="1" ht="4.5" customHeight="1">
      <c r="B322" s="321"/>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21"/>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21"/>
      <c r="C324" s="94"/>
      <c r="D324" s="94" t="s">
        <v>206</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8"/>
      <c r="CD324" s="118"/>
      <c r="CJ324" s="146"/>
    </row>
    <row r="325" spans="2:88" s="15" customFormat="1" ht="17.100000000000001" customHeight="1">
      <c r="B325" s="321"/>
      <c r="C325" s="102"/>
      <c r="D325" s="102"/>
      <c r="E325" s="102"/>
      <c r="F325" s="102"/>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1"/>
      <c r="AL325" s="281"/>
      <c r="AM325" s="281"/>
      <c r="AN325" s="281"/>
      <c r="AO325" s="281"/>
      <c r="AP325" s="281"/>
      <c r="AQ325" s="281"/>
      <c r="AR325" s="281"/>
      <c r="AS325" s="281"/>
      <c r="AT325" s="281"/>
      <c r="AU325" s="281"/>
      <c r="AV325" s="281"/>
      <c r="AW325" s="281"/>
      <c r="AX325" s="281"/>
      <c r="AY325" s="281"/>
      <c r="AZ325" s="281"/>
      <c r="BA325" s="281"/>
      <c r="BB325" s="281"/>
      <c r="BC325" s="281"/>
      <c r="BD325" s="281"/>
      <c r="BE325" s="281"/>
      <c r="BF325" s="281"/>
      <c r="BG325" s="281"/>
      <c r="BH325" s="281"/>
      <c r="BI325" s="281"/>
      <c r="BJ325" s="281"/>
      <c r="BK325" s="281"/>
      <c r="BL325" s="281"/>
      <c r="BM325" s="281"/>
      <c r="BN325" s="281"/>
      <c r="BO325" s="281"/>
      <c r="BP325" s="281"/>
      <c r="BQ325" s="281"/>
      <c r="BR325" s="281"/>
      <c r="BS325" s="281"/>
      <c r="BT325" s="281"/>
      <c r="BU325" s="281"/>
      <c r="BV325" s="281"/>
      <c r="BW325" s="281"/>
      <c r="BX325" s="281"/>
      <c r="BY325" s="281"/>
      <c r="BZ325" s="281"/>
      <c r="CA325" s="281"/>
      <c r="CB325" s="102"/>
      <c r="CC325" s="125"/>
      <c r="CD325" s="125"/>
      <c r="CJ325" s="147"/>
    </row>
    <row r="326" spans="2:88" s="15" customFormat="1" ht="17.100000000000001" customHeight="1">
      <c r="B326" s="321"/>
      <c r="C326" s="102"/>
      <c r="D326" s="102"/>
      <c r="E326" s="102"/>
      <c r="F326" s="102"/>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1"/>
      <c r="AL326" s="281"/>
      <c r="AM326" s="281"/>
      <c r="AN326" s="281"/>
      <c r="AO326" s="281"/>
      <c r="AP326" s="281"/>
      <c r="AQ326" s="281"/>
      <c r="AR326" s="281"/>
      <c r="AS326" s="281"/>
      <c r="AT326" s="281"/>
      <c r="AU326" s="281"/>
      <c r="AV326" s="281"/>
      <c r="AW326" s="281"/>
      <c r="AX326" s="281"/>
      <c r="AY326" s="281"/>
      <c r="AZ326" s="281"/>
      <c r="BA326" s="281"/>
      <c r="BB326" s="281"/>
      <c r="BC326" s="281"/>
      <c r="BD326" s="281"/>
      <c r="BE326" s="281"/>
      <c r="BF326" s="281"/>
      <c r="BG326" s="281"/>
      <c r="BH326" s="281"/>
      <c r="BI326" s="281"/>
      <c r="BJ326" s="281"/>
      <c r="BK326" s="281"/>
      <c r="BL326" s="281"/>
      <c r="BM326" s="281"/>
      <c r="BN326" s="281"/>
      <c r="BO326" s="281"/>
      <c r="BP326" s="281"/>
      <c r="BQ326" s="281"/>
      <c r="BR326" s="281"/>
      <c r="BS326" s="281"/>
      <c r="BT326" s="281"/>
      <c r="BU326" s="281"/>
      <c r="BV326" s="281"/>
      <c r="BW326" s="281"/>
      <c r="BX326" s="281"/>
      <c r="BY326" s="281"/>
      <c r="BZ326" s="281"/>
      <c r="CA326" s="281"/>
      <c r="CB326" s="102"/>
      <c r="CC326" s="125"/>
      <c r="CD326" s="125"/>
      <c r="CJ326" s="147"/>
    </row>
    <row r="327" spans="2:88" s="15" customFormat="1" ht="17.100000000000001" customHeight="1">
      <c r="B327" s="321"/>
      <c r="C327" s="102"/>
      <c r="D327" s="102"/>
      <c r="E327" s="102"/>
      <c r="F327" s="102"/>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1"/>
      <c r="AL327" s="281"/>
      <c r="AM327" s="281"/>
      <c r="AN327" s="281"/>
      <c r="AO327" s="281"/>
      <c r="AP327" s="281"/>
      <c r="AQ327" s="281"/>
      <c r="AR327" s="281"/>
      <c r="AS327" s="281"/>
      <c r="AT327" s="281"/>
      <c r="AU327" s="281"/>
      <c r="AV327" s="281"/>
      <c r="AW327" s="281"/>
      <c r="AX327" s="281"/>
      <c r="AY327" s="281"/>
      <c r="AZ327" s="281"/>
      <c r="BA327" s="281"/>
      <c r="BB327" s="281"/>
      <c r="BC327" s="281"/>
      <c r="BD327" s="281"/>
      <c r="BE327" s="281"/>
      <c r="BF327" s="281"/>
      <c r="BG327" s="281"/>
      <c r="BH327" s="281"/>
      <c r="BI327" s="281"/>
      <c r="BJ327" s="281"/>
      <c r="BK327" s="281"/>
      <c r="BL327" s="281"/>
      <c r="BM327" s="281"/>
      <c r="BN327" s="281"/>
      <c r="BO327" s="281"/>
      <c r="BP327" s="281"/>
      <c r="BQ327" s="281"/>
      <c r="BR327" s="281"/>
      <c r="BS327" s="281"/>
      <c r="BT327" s="281"/>
      <c r="BU327" s="281"/>
      <c r="BV327" s="281"/>
      <c r="BW327" s="281"/>
      <c r="BX327" s="281"/>
      <c r="BY327" s="281"/>
      <c r="BZ327" s="281"/>
      <c r="CA327" s="281"/>
      <c r="CB327" s="102"/>
      <c r="CC327" s="125"/>
      <c r="CD327" s="125"/>
      <c r="CJ327" s="147"/>
    </row>
    <row r="328" spans="2:88" s="1" customFormat="1" ht="17.100000000000001" customHeight="1">
      <c r="B328" s="321"/>
      <c r="C328" s="24"/>
      <c r="D328" s="24"/>
      <c r="E328" s="24"/>
      <c r="F328" s="24"/>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1"/>
      <c r="AL328" s="281"/>
      <c r="AM328" s="281"/>
      <c r="AN328" s="281"/>
      <c r="AO328" s="281"/>
      <c r="AP328" s="281"/>
      <c r="AQ328" s="281"/>
      <c r="AR328" s="281"/>
      <c r="AS328" s="281"/>
      <c r="AT328" s="281"/>
      <c r="AU328" s="281"/>
      <c r="AV328" s="281"/>
      <c r="AW328" s="281"/>
      <c r="AX328" s="281"/>
      <c r="AY328" s="281"/>
      <c r="AZ328" s="281"/>
      <c r="BA328" s="281"/>
      <c r="BB328" s="281"/>
      <c r="BC328" s="281"/>
      <c r="BD328" s="281"/>
      <c r="BE328" s="281"/>
      <c r="BF328" s="281"/>
      <c r="BG328" s="281"/>
      <c r="BH328" s="281"/>
      <c r="BI328" s="281"/>
      <c r="BJ328" s="281"/>
      <c r="BK328" s="281"/>
      <c r="BL328" s="281"/>
      <c r="BM328" s="281"/>
      <c r="BN328" s="281"/>
      <c r="BO328" s="281"/>
      <c r="BP328" s="281"/>
      <c r="BQ328" s="281"/>
      <c r="BR328" s="281"/>
      <c r="BS328" s="281"/>
      <c r="BT328" s="281"/>
      <c r="BU328" s="281"/>
      <c r="BV328" s="281"/>
      <c r="BW328" s="281"/>
      <c r="BX328" s="281"/>
      <c r="BY328" s="281"/>
      <c r="BZ328" s="281"/>
      <c r="CA328" s="281"/>
      <c r="CB328" s="25"/>
      <c r="CJ328" s="140"/>
    </row>
    <row r="329" spans="2:88" s="1" customFormat="1" ht="17.100000000000001" customHeight="1">
      <c r="B329" s="321"/>
      <c r="C329" s="24"/>
      <c r="D329" s="24"/>
      <c r="E329" s="24"/>
      <c r="F329" s="24"/>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1"/>
      <c r="AL329" s="281"/>
      <c r="AM329" s="281"/>
      <c r="AN329" s="281"/>
      <c r="AO329" s="281"/>
      <c r="AP329" s="281"/>
      <c r="AQ329" s="281"/>
      <c r="AR329" s="281"/>
      <c r="AS329" s="281"/>
      <c r="AT329" s="281"/>
      <c r="AU329" s="281"/>
      <c r="AV329" s="281"/>
      <c r="AW329" s="281"/>
      <c r="AX329" s="281"/>
      <c r="AY329" s="281"/>
      <c r="AZ329" s="281"/>
      <c r="BA329" s="281"/>
      <c r="BB329" s="281"/>
      <c r="BC329" s="281"/>
      <c r="BD329" s="281"/>
      <c r="BE329" s="281"/>
      <c r="BF329" s="281"/>
      <c r="BG329" s="281"/>
      <c r="BH329" s="281"/>
      <c r="BI329" s="281"/>
      <c r="BJ329" s="281"/>
      <c r="BK329" s="281"/>
      <c r="BL329" s="281"/>
      <c r="BM329" s="281"/>
      <c r="BN329" s="281"/>
      <c r="BO329" s="281"/>
      <c r="BP329" s="281"/>
      <c r="BQ329" s="281"/>
      <c r="BR329" s="281"/>
      <c r="BS329" s="281"/>
      <c r="BT329" s="281"/>
      <c r="BU329" s="281"/>
      <c r="BV329" s="281"/>
      <c r="BW329" s="281"/>
      <c r="BX329" s="281"/>
      <c r="BY329" s="281"/>
      <c r="BZ329" s="281"/>
      <c r="CA329" s="281"/>
      <c r="CB329" s="25"/>
      <c r="CJ329" s="140"/>
    </row>
    <row r="330" spans="2:88" s="1" customFormat="1" ht="17.100000000000001" customHeight="1">
      <c r="B330" s="321"/>
      <c r="C330" s="24"/>
      <c r="D330" s="24"/>
      <c r="E330" s="24"/>
      <c r="F330" s="24"/>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1"/>
      <c r="AL330" s="281"/>
      <c r="AM330" s="281"/>
      <c r="AN330" s="281"/>
      <c r="AO330" s="281"/>
      <c r="AP330" s="281"/>
      <c r="AQ330" s="281"/>
      <c r="AR330" s="281"/>
      <c r="AS330" s="281"/>
      <c r="AT330" s="281"/>
      <c r="AU330" s="281"/>
      <c r="AV330" s="281"/>
      <c r="AW330" s="281"/>
      <c r="AX330" s="281"/>
      <c r="AY330" s="281"/>
      <c r="AZ330" s="281"/>
      <c r="BA330" s="281"/>
      <c r="BB330" s="281"/>
      <c r="BC330" s="281"/>
      <c r="BD330" s="281"/>
      <c r="BE330" s="281"/>
      <c r="BF330" s="281"/>
      <c r="BG330" s="281"/>
      <c r="BH330" s="281"/>
      <c r="BI330" s="281"/>
      <c r="BJ330" s="281"/>
      <c r="BK330" s="281"/>
      <c r="BL330" s="281"/>
      <c r="BM330" s="281"/>
      <c r="BN330" s="281"/>
      <c r="BO330" s="281"/>
      <c r="BP330" s="281"/>
      <c r="BQ330" s="281"/>
      <c r="BR330" s="281"/>
      <c r="BS330" s="281"/>
      <c r="BT330" s="281"/>
      <c r="BU330" s="281"/>
      <c r="BV330" s="281"/>
      <c r="BW330" s="281"/>
      <c r="BX330" s="281"/>
      <c r="BY330" s="281"/>
      <c r="BZ330" s="281"/>
      <c r="CA330" s="281"/>
      <c r="CB330" s="25"/>
      <c r="CJ330" s="140"/>
    </row>
    <row r="331" spans="2:88" s="1" customFormat="1" ht="17.100000000000001" customHeight="1">
      <c r="B331" s="321"/>
      <c r="C331" s="24"/>
      <c r="D331" s="24"/>
      <c r="E331" s="24"/>
      <c r="F331" s="24"/>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1"/>
      <c r="AL331" s="281"/>
      <c r="AM331" s="281"/>
      <c r="AN331" s="281"/>
      <c r="AO331" s="281"/>
      <c r="AP331" s="281"/>
      <c r="AQ331" s="281"/>
      <c r="AR331" s="281"/>
      <c r="AS331" s="281"/>
      <c r="AT331" s="281"/>
      <c r="AU331" s="281"/>
      <c r="AV331" s="281"/>
      <c r="AW331" s="281"/>
      <c r="AX331" s="281"/>
      <c r="AY331" s="281"/>
      <c r="AZ331" s="281"/>
      <c r="BA331" s="281"/>
      <c r="BB331" s="281"/>
      <c r="BC331" s="281"/>
      <c r="BD331" s="281"/>
      <c r="BE331" s="281"/>
      <c r="BF331" s="281"/>
      <c r="BG331" s="281"/>
      <c r="BH331" s="281"/>
      <c r="BI331" s="281"/>
      <c r="BJ331" s="281"/>
      <c r="BK331" s="281"/>
      <c r="BL331" s="281"/>
      <c r="BM331" s="281"/>
      <c r="BN331" s="281"/>
      <c r="BO331" s="281"/>
      <c r="BP331" s="281"/>
      <c r="BQ331" s="281"/>
      <c r="BR331" s="281"/>
      <c r="BS331" s="281"/>
      <c r="BT331" s="281"/>
      <c r="BU331" s="281"/>
      <c r="BV331" s="281"/>
      <c r="BW331" s="281"/>
      <c r="BX331" s="281"/>
      <c r="BY331" s="281"/>
      <c r="BZ331" s="281"/>
      <c r="CA331" s="281"/>
      <c r="CB331" s="25"/>
      <c r="CJ331" s="140"/>
    </row>
    <row r="332" spans="2:88" s="1" customFormat="1" ht="17.100000000000001" customHeight="1">
      <c r="B332" s="321"/>
      <c r="C332" s="24"/>
      <c r="D332" s="24"/>
      <c r="E332" s="24"/>
      <c r="F332" s="24"/>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1"/>
      <c r="AL332" s="281"/>
      <c r="AM332" s="281"/>
      <c r="AN332" s="281"/>
      <c r="AO332" s="281"/>
      <c r="AP332" s="281"/>
      <c r="AQ332" s="281"/>
      <c r="AR332" s="281"/>
      <c r="AS332" s="281"/>
      <c r="AT332" s="281"/>
      <c r="AU332" s="281"/>
      <c r="AV332" s="281"/>
      <c r="AW332" s="281"/>
      <c r="AX332" s="281"/>
      <c r="AY332" s="281"/>
      <c r="AZ332" s="281"/>
      <c r="BA332" s="281"/>
      <c r="BB332" s="281"/>
      <c r="BC332" s="281"/>
      <c r="BD332" s="281"/>
      <c r="BE332" s="281"/>
      <c r="BF332" s="281"/>
      <c r="BG332" s="281"/>
      <c r="BH332" s="281"/>
      <c r="BI332" s="281"/>
      <c r="BJ332" s="281"/>
      <c r="BK332" s="281"/>
      <c r="BL332" s="281"/>
      <c r="BM332" s="281"/>
      <c r="BN332" s="281"/>
      <c r="BO332" s="281"/>
      <c r="BP332" s="281"/>
      <c r="BQ332" s="281"/>
      <c r="BR332" s="281"/>
      <c r="BS332" s="281"/>
      <c r="BT332" s="281"/>
      <c r="BU332" s="281"/>
      <c r="BV332" s="281"/>
      <c r="BW332" s="281"/>
      <c r="BX332" s="281"/>
      <c r="BY332" s="281"/>
      <c r="BZ332" s="281"/>
      <c r="CA332" s="281"/>
      <c r="CB332" s="25"/>
      <c r="CJ332" s="140"/>
    </row>
    <row r="333" spans="2:88" s="1" customFormat="1" ht="17.100000000000001" customHeight="1">
      <c r="B333" s="321"/>
      <c r="C333" s="24"/>
      <c r="D333" s="24"/>
      <c r="E333" s="24"/>
      <c r="F333" s="24"/>
      <c r="G333" s="281"/>
      <c r="H333" s="281"/>
      <c r="I333" s="281"/>
      <c r="J333" s="281"/>
      <c r="K333" s="281"/>
      <c r="L333" s="281"/>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1"/>
      <c r="AL333" s="281"/>
      <c r="AM333" s="281"/>
      <c r="AN333" s="281"/>
      <c r="AO333" s="281"/>
      <c r="AP333" s="281"/>
      <c r="AQ333" s="281"/>
      <c r="AR333" s="281"/>
      <c r="AS333" s="281"/>
      <c r="AT333" s="281"/>
      <c r="AU333" s="281"/>
      <c r="AV333" s="281"/>
      <c r="AW333" s="281"/>
      <c r="AX333" s="281"/>
      <c r="AY333" s="281"/>
      <c r="AZ333" s="281"/>
      <c r="BA333" s="281"/>
      <c r="BB333" s="281"/>
      <c r="BC333" s="281"/>
      <c r="BD333" s="281"/>
      <c r="BE333" s="281"/>
      <c r="BF333" s="281"/>
      <c r="BG333" s="281"/>
      <c r="BH333" s="281"/>
      <c r="BI333" s="281"/>
      <c r="BJ333" s="281"/>
      <c r="BK333" s="281"/>
      <c r="BL333" s="281"/>
      <c r="BM333" s="281"/>
      <c r="BN333" s="281"/>
      <c r="BO333" s="281"/>
      <c r="BP333" s="281"/>
      <c r="BQ333" s="281"/>
      <c r="BR333" s="281"/>
      <c r="BS333" s="281"/>
      <c r="BT333" s="281"/>
      <c r="BU333" s="281"/>
      <c r="BV333" s="281"/>
      <c r="BW333" s="281"/>
      <c r="BX333" s="281"/>
      <c r="BY333" s="281"/>
      <c r="BZ333" s="281"/>
      <c r="CA333" s="281"/>
      <c r="CB333" s="25"/>
      <c r="CJ333" s="140"/>
    </row>
    <row r="334" spans="2:88" s="1" customFormat="1" ht="17.100000000000001" customHeight="1">
      <c r="B334" s="321"/>
      <c r="C334" s="24"/>
      <c r="D334" s="24"/>
      <c r="E334" s="24"/>
      <c r="F334" s="24"/>
      <c r="G334" s="281"/>
      <c r="H334" s="281"/>
      <c r="I334" s="281"/>
      <c r="J334" s="281"/>
      <c r="K334" s="281"/>
      <c r="L334" s="281"/>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1"/>
      <c r="AL334" s="281"/>
      <c r="AM334" s="281"/>
      <c r="AN334" s="281"/>
      <c r="AO334" s="281"/>
      <c r="AP334" s="281"/>
      <c r="AQ334" s="281"/>
      <c r="AR334" s="281"/>
      <c r="AS334" s="281"/>
      <c r="AT334" s="281"/>
      <c r="AU334" s="281"/>
      <c r="AV334" s="281"/>
      <c r="AW334" s="281"/>
      <c r="AX334" s="281"/>
      <c r="AY334" s="281"/>
      <c r="AZ334" s="281"/>
      <c r="BA334" s="281"/>
      <c r="BB334" s="281"/>
      <c r="BC334" s="281"/>
      <c r="BD334" s="281"/>
      <c r="BE334" s="281"/>
      <c r="BF334" s="281"/>
      <c r="BG334" s="281"/>
      <c r="BH334" s="281"/>
      <c r="BI334" s="281"/>
      <c r="BJ334" s="281"/>
      <c r="BK334" s="281"/>
      <c r="BL334" s="281"/>
      <c r="BM334" s="281"/>
      <c r="BN334" s="281"/>
      <c r="BO334" s="281"/>
      <c r="BP334" s="281"/>
      <c r="BQ334" s="281"/>
      <c r="BR334" s="281"/>
      <c r="BS334" s="281"/>
      <c r="BT334" s="281"/>
      <c r="BU334" s="281"/>
      <c r="BV334" s="281"/>
      <c r="BW334" s="281"/>
      <c r="BX334" s="281"/>
      <c r="BY334" s="281"/>
      <c r="BZ334" s="281"/>
      <c r="CA334" s="281"/>
      <c r="CB334" s="25"/>
      <c r="CJ334" s="140"/>
    </row>
    <row r="335" spans="2:88" s="1" customFormat="1" ht="17.100000000000001" customHeight="1">
      <c r="B335" s="195" t="s">
        <v>1018</v>
      </c>
      <c r="C335" s="24"/>
      <c r="D335" s="24"/>
      <c r="E335" s="24"/>
      <c r="F335" s="24"/>
      <c r="G335" s="281"/>
      <c r="H335" s="281"/>
      <c r="I335" s="281"/>
      <c r="J335" s="281"/>
      <c r="K335" s="281"/>
      <c r="L335" s="281"/>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1"/>
      <c r="AL335" s="281"/>
      <c r="AM335" s="281"/>
      <c r="AN335" s="281"/>
      <c r="AO335" s="281"/>
      <c r="AP335" s="281"/>
      <c r="AQ335" s="281"/>
      <c r="AR335" s="281"/>
      <c r="AS335" s="281"/>
      <c r="AT335" s="281"/>
      <c r="AU335" s="281"/>
      <c r="AV335" s="281"/>
      <c r="AW335" s="281"/>
      <c r="AX335" s="281"/>
      <c r="AY335" s="281"/>
      <c r="AZ335" s="281"/>
      <c r="BA335" s="281"/>
      <c r="BB335" s="281"/>
      <c r="BC335" s="281"/>
      <c r="BD335" s="281"/>
      <c r="BE335" s="281"/>
      <c r="BF335" s="281"/>
      <c r="BG335" s="281"/>
      <c r="BH335" s="281"/>
      <c r="BI335" s="281"/>
      <c r="BJ335" s="281"/>
      <c r="BK335" s="281"/>
      <c r="BL335" s="281"/>
      <c r="BM335" s="281"/>
      <c r="BN335" s="281"/>
      <c r="BO335" s="281"/>
      <c r="BP335" s="281"/>
      <c r="BQ335" s="281"/>
      <c r="BR335" s="281"/>
      <c r="BS335" s="281"/>
      <c r="BT335" s="281"/>
      <c r="BU335" s="281"/>
      <c r="BV335" s="281"/>
      <c r="BW335" s="281"/>
      <c r="BX335" s="281"/>
      <c r="BY335" s="281"/>
      <c r="BZ335" s="281"/>
      <c r="CA335" s="281"/>
      <c r="CB335" s="25"/>
      <c r="CC335" s="174" t="s">
        <v>1018</v>
      </c>
      <c r="CJ335" s="140"/>
    </row>
    <row r="336" spans="2:88" s="2" customFormat="1" ht="15.75" customHeight="1" thickBot="1">
      <c r="B336" s="196" t="s">
        <v>1015</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6" t="s">
        <v>1015</v>
      </c>
      <c r="CD336" s="1"/>
      <c r="CJ336" s="58"/>
    </row>
    <row r="337" spans="2:88" s="12" customFormat="1" ht="18" customHeight="1">
      <c r="B337" s="197" t="s">
        <v>1016</v>
      </c>
      <c r="C337" s="269" t="s">
        <v>188</v>
      </c>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s="269"/>
      <c r="AG337" s="269"/>
      <c r="AH337" s="269"/>
      <c r="AI337" s="269"/>
      <c r="AJ337" s="269"/>
      <c r="AK337" s="269"/>
      <c r="AL337" s="269"/>
      <c r="AM337" s="269"/>
      <c r="AN337" s="269"/>
      <c r="AO337" s="269"/>
      <c r="AP337" s="269"/>
      <c r="AQ337" s="269"/>
      <c r="AR337" s="269"/>
      <c r="AS337" s="269"/>
      <c r="AT337" s="269"/>
      <c r="AU337" s="269"/>
      <c r="AV337" s="269"/>
      <c r="AW337" s="269"/>
      <c r="AX337" s="269"/>
      <c r="AY337" s="269"/>
      <c r="AZ337" s="269"/>
      <c r="BA337" s="269"/>
      <c r="BB337" s="269"/>
      <c r="BC337" s="269"/>
      <c r="BD337" s="269"/>
      <c r="BE337" s="269"/>
      <c r="BF337" s="269"/>
      <c r="BG337" s="269"/>
      <c r="BH337" s="269"/>
      <c r="BI337" s="269"/>
      <c r="BJ337" s="269"/>
      <c r="BK337" s="269"/>
      <c r="BL337" s="269"/>
      <c r="BM337" s="269"/>
      <c r="BN337" s="269"/>
      <c r="BO337" s="269"/>
      <c r="BP337" s="269"/>
      <c r="BQ337" s="269"/>
      <c r="BR337" s="269"/>
      <c r="BS337" s="269"/>
      <c r="BT337" s="269"/>
      <c r="BU337" s="269"/>
      <c r="BV337" s="269"/>
      <c r="BW337" s="269"/>
      <c r="BX337" s="269"/>
      <c r="BY337" s="269"/>
      <c r="BZ337" s="269"/>
      <c r="CA337" s="269"/>
      <c r="CB337" s="269"/>
      <c r="CC337" s="177" t="s">
        <v>1016</v>
      </c>
      <c r="CD337" s="119" t="s">
        <v>1031</v>
      </c>
      <c r="CJ337" s="142"/>
    </row>
    <row r="338" spans="2:88" s="14" customFormat="1" ht="15.75" customHeight="1">
      <c r="B338" s="209"/>
      <c r="C338" s="324" t="s">
        <v>189</v>
      </c>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c r="AS338" s="324"/>
      <c r="AT338" s="324"/>
      <c r="AU338" s="324"/>
      <c r="AV338" s="324"/>
      <c r="AW338" s="324"/>
      <c r="AX338" s="324"/>
      <c r="AY338" s="324"/>
      <c r="AZ338" s="324"/>
      <c r="BA338" s="324"/>
      <c r="BB338" s="324"/>
      <c r="BC338" s="324"/>
      <c r="BD338" s="324"/>
      <c r="BE338" s="324"/>
      <c r="BF338" s="324"/>
      <c r="BG338" s="324"/>
      <c r="BH338" s="324"/>
      <c r="BI338" s="324"/>
      <c r="BJ338" s="324"/>
      <c r="BK338" s="324"/>
      <c r="BL338" s="324"/>
      <c r="BM338" s="324"/>
      <c r="BN338" s="324"/>
      <c r="BO338" s="324"/>
      <c r="BP338" s="324"/>
      <c r="BQ338" s="324"/>
      <c r="BR338" s="324"/>
      <c r="BS338" s="324"/>
      <c r="BT338" s="324"/>
      <c r="BU338" s="324"/>
      <c r="BV338" s="324"/>
      <c r="BW338" s="324"/>
      <c r="BX338" s="324"/>
      <c r="BY338" s="324"/>
      <c r="BZ338" s="324"/>
      <c r="CA338" s="324"/>
      <c r="CB338" s="324"/>
      <c r="CC338" s="118"/>
      <c r="CD338" s="118"/>
      <c r="CJ338" s="146"/>
    </row>
    <row r="339" spans="2:88" s="2" customFormat="1" ht="2.1" customHeight="1">
      <c r="B339" s="209"/>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21" t="s">
        <v>1041</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21"/>
      <c r="C341" s="94"/>
      <c r="D341" s="94" t="s">
        <v>190</v>
      </c>
      <c r="E341" s="94"/>
      <c r="F341" s="94"/>
      <c r="G341" s="94"/>
      <c r="H341" s="94"/>
      <c r="I341" s="94"/>
      <c r="J341" s="94"/>
      <c r="K341" s="94"/>
      <c r="L341" s="94"/>
      <c r="M341" s="94"/>
      <c r="N341" s="94"/>
      <c r="O341" s="94"/>
      <c r="P341" s="94"/>
      <c r="Q341" s="94"/>
      <c r="R341" s="94"/>
      <c r="S341" s="94"/>
      <c r="T341" s="94"/>
      <c r="U341" s="95"/>
      <c r="V341" s="95"/>
      <c r="W341" s="95"/>
      <c r="X341" s="95"/>
      <c r="Y341" s="95"/>
      <c r="Z341" s="95"/>
      <c r="AA341" s="323"/>
      <c r="AB341" s="323"/>
      <c r="AC341" s="323"/>
      <c r="AD341" s="323"/>
      <c r="AE341" s="323"/>
      <c r="AF341" s="323"/>
      <c r="AG341" s="323"/>
      <c r="AH341" s="323"/>
      <c r="AI341" s="323"/>
      <c r="AJ341" s="323"/>
      <c r="AK341" s="323"/>
      <c r="AL341" s="323"/>
      <c r="AM341" s="323"/>
      <c r="AN341" s="323"/>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8" t="s">
        <v>816</v>
      </c>
      <c r="CD341" s="118"/>
      <c r="CJ341" s="146"/>
    </row>
    <row r="342" spans="2:88" s="2" customFormat="1" ht="4.5" customHeight="1">
      <c r="B342" s="321"/>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21"/>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21"/>
      <c r="C344" s="94"/>
      <c r="D344" s="94" t="s">
        <v>191</v>
      </c>
      <c r="E344" s="94"/>
      <c r="F344" s="94"/>
      <c r="G344" s="94"/>
      <c r="H344" s="94"/>
      <c r="I344" s="94"/>
      <c r="J344" s="94"/>
      <c r="K344" s="94"/>
      <c r="L344" s="94"/>
      <c r="M344" s="94"/>
      <c r="N344" s="94"/>
      <c r="O344" s="94"/>
      <c r="P344" s="94"/>
      <c r="Q344" s="94"/>
      <c r="R344" s="94"/>
      <c r="S344" s="94"/>
      <c r="T344" s="94"/>
      <c r="U344" s="95"/>
      <c r="V344" s="95"/>
      <c r="W344" s="95"/>
      <c r="X344" s="95"/>
      <c r="Y344" s="95"/>
      <c r="Z344" s="95"/>
      <c r="AA344" s="307"/>
      <c r="AB344" s="307"/>
      <c r="AC344" s="307"/>
      <c r="AD344" s="307"/>
      <c r="AE344" s="307"/>
      <c r="AF344" s="307"/>
      <c r="AG344" s="307"/>
      <c r="AH344" s="307"/>
      <c r="AI344" s="307"/>
      <c r="AJ344" s="307"/>
      <c r="AK344" s="307"/>
      <c r="AL344" s="307"/>
      <c r="AM344" s="307"/>
      <c r="AN344" s="307"/>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8" t="s">
        <v>815</v>
      </c>
      <c r="CD344" s="118"/>
      <c r="CJ344" s="146"/>
    </row>
    <row r="345" spans="2:88" s="2" customFormat="1" ht="4.5" customHeight="1">
      <c r="B345" s="321"/>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21"/>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21"/>
      <c r="C347" s="94"/>
      <c r="D347" s="94" t="s">
        <v>192</v>
      </c>
      <c r="E347" s="94"/>
      <c r="F347" s="94"/>
      <c r="G347" s="94"/>
      <c r="H347" s="94"/>
      <c r="I347" s="94"/>
      <c r="J347" s="94"/>
      <c r="K347" s="94"/>
      <c r="L347" s="94"/>
      <c r="M347" s="94"/>
      <c r="N347" s="94"/>
      <c r="O347" s="94"/>
      <c r="P347" s="94"/>
      <c r="Q347" s="94"/>
      <c r="R347" s="94"/>
      <c r="S347" s="94"/>
      <c r="T347" s="94"/>
      <c r="U347" s="94"/>
      <c r="V347" s="96"/>
      <c r="W347" s="96"/>
      <c r="X347" s="96"/>
      <c r="Y347" s="96"/>
      <c r="Z347" s="96"/>
      <c r="AA347" s="324" t="str">
        <f>IF(V347="","","m")</f>
        <v/>
      </c>
      <c r="AB347" s="324"/>
      <c r="AC347" s="324"/>
      <c r="AD347" s="324"/>
      <c r="AE347" s="324"/>
      <c r="AF347" s="324"/>
      <c r="AG347" s="324"/>
      <c r="AH347" s="324"/>
      <c r="AI347" s="324"/>
      <c r="AJ347" s="324"/>
      <c r="AK347" s="324"/>
      <c r="AL347" s="324"/>
      <c r="AM347" s="324"/>
      <c r="AN347" s="32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8"/>
      <c r="CD347" s="118"/>
      <c r="CJ347" s="146"/>
    </row>
    <row r="348" spans="2:88" s="14" customFormat="1" ht="17.100000000000001" customHeight="1">
      <c r="B348" s="321"/>
      <c r="C348" s="94"/>
      <c r="D348" s="94"/>
      <c r="E348" s="94"/>
      <c r="F348" s="42" t="s">
        <v>193</v>
      </c>
      <c r="G348" s="42"/>
      <c r="H348" s="42"/>
      <c r="I348" s="42"/>
      <c r="J348" s="42"/>
      <c r="K348" s="42"/>
      <c r="L348" s="42"/>
      <c r="M348" s="42"/>
      <c r="N348" s="42"/>
      <c r="O348" s="97"/>
      <c r="P348" s="98"/>
      <c r="Q348" s="98"/>
      <c r="R348" s="98"/>
      <c r="S348" s="98"/>
      <c r="T348" s="98"/>
      <c r="U348" s="98"/>
      <c r="V348" s="98"/>
      <c r="W348" s="96"/>
      <c r="X348" s="96"/>
      <c r="Y348" s="96"/>
      <c r="Z348" s="96"/>
      <c r="AA348" s="273"/>
      <c r="AB348" s="273"/>
      <c r="AC348" s="273"/>
      <c r="AD348" s="273"/>
      <c r="AE348" s="273"/>
      <c r="AF348" s="273"/>
      <c r="AG348" s="273"/>
      <c r="AH348" s="273"/>
      <c r="AI348" s="273"/>
      <c r="AJ348" s="273"/>
      <c r="AK348" s="273"/>
      <c r="AL348" s="273"/>
      <c r="AM348" s="273"/>
      <c r="AN348" s="273"/>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8"/>
      <c r="CD348" s="118"/>
      <c r="CJ348" s="146"/>
    </row>
    <row r="349" spans="2:88" s="14" customFormat="1" ht="17.100000000000001" customHeight="1">
      <c r="B349" s="321"/>
      <c r="C349" s="94"/>
      <c r="D349" s="94"/>
      <c r="E349" s="94"/>
      <c r="F349" s="42" t="s">
        <v>194</v>
      </c>
      <c r="G349" s="94"/>
      <c r="H349" s="94"/>
      <c r="I349" s="94"/>
      <c r="J349" s="94"/>
      <c r="K349" s="94"/>
      <c r="L349" s="94"/>
      <c r="M349" s="94"/>
      <c r="N349" s="94"/>
      <c r="O349" s="97"/>
      <c r="P349" s="98"/>
      <c r="Q349" s="94"/>
      <c r="R349" s="94"/>
      <c r="S349" s="94"/>
      <c r="T349" s="94"/>
      <c r="U349" s="94"/>
      <c r="V349" s="94"/>
      <c r="W349" s="96"/>
      <c r="X349" s="96"/>
      <c r="Y349" s="96"/>
      <c r="Z349" s="96"/>
      <c r="AA349" s="273"/>
      <c r="AB349" s="273"/>
      <c r="AC349" s="273"/>
      <c r="AD349" s="273"/>
      <c r="AE349" s="273"/>
      <c r="AF349" s="273"/>
      <c r="AG349" s="273"/>
      <c r="AH349" s="273"/>
      <c r="AI349" s="273"/>
      <c r="AJ349" s="273"/>
      <c r="AK349" s="273"/>
      <c r="AL349" s="273"/>
      <c r="AM349" s="273"/>
      <c r="AN349" s="273"/>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8"/>
      <c r="CD349" s="118"/>
      <c r="CJ349" s="146"/>
    </row>
    <row r="350" spans="2:88" s="14" customFormat="1" ht="17.100000000000001" customHeight="1">
      <c r="B350" s="321"/>
      <c r="C350" s="94"/>
      <c r="D350" s="94"/>
      <c r="E350" s="94"/>
      <c r="F350" s="42" t="s">
        <v>195</v>
      </c>
      <c r="G350" s="94"/>
      <c r="H350" s="94"/>
      <c r="I350" s="94"/>
      <c r="J350" s="94"/>
      <c r="K350" s="94"/>
      <c r="L350" s="94"/>
      <c r="M350" s="94"/>
      <c r="N350" s="94"/>
      <c r="O350" s="94"/>
      <c r="P350" s="94"/>
      <c r="Q350" s="94" t="s">
        <v>196</v>
      </c>
      <c r="R350" s="94"/>
      <c r="S350" s="94"/>
      <c r="T350" s="99"/>
      <c r="U350" s="99"/>
      <c r="V350" s="99" t="s">
        <v>59</v>
      </c>
      <c r="W350" s="323"/>
      <c r="X350" s="323"/>
      <c r="Y350" s="323"/>
      <c r="Z350" s="323"/>
      <c r="AA350" s="323"/>
      <c r="AB350" s="323"/>
      <c r="AC350" s="323"/>
      <c r="AD350" s="94" t="s">
        <v>55</v>
      </c>
      <c r="AE350" s="94"/>
      <c r="AF350" s="94"/>
      <c r="AG350" s="94"/>
      <c r="AH350" s="94"/>
      <c r="AI350" s="94"/>
      <c r="AJ350" s="94"/>
      <c r="AK350" s="94"/>
      <c r="AL350" s="94"/>
      <c r="AM350" s="94" t="s">
        <v>197</v>
      </c>
      <c r="AN350" s="94"/>
      <c r="AO350" s="94"/>
      <c r="AP350" s="99"/>
      <c r="AQ350" s="99"/>
      <c r="AR350" s="99" t="s">
        <v>59</v>
      </c>
      <c r="AS350" s="323"/>
      <c r="AT350" s="323"/>
      <c r="AU350" s="323"/>
      <c r="AV350" s="323"/>
      <c r="AW350" s="323"/>
      <c r="AX350" s="323"/>
      <c r="AY350" s="323"/>
      <c r="AZ350" s="94" t="s">
        <v>55</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8"/>
      <c r="CD350" s="118"/>
      <c r="CJ350" s="146"/>
    </row>
    <row r="351" spans="2:88" s="14" customFormat="1" ht="17.100000000000001" customHeight="1">
      <c r="B351" s="321"/>
      <c r="C351" s="94"/>
      <c r="D351" s="94"/>
      <c r="E351" s="94"/>
      <c r="F351" s="42" t="s">
        <v>198</v>
      </c>
      <c r="G351" s="94"/>
      <c r="H351" s="94"/>
      <c r="I351" s="94"/>
      <c r="J351" s="94"/>
      <c r="K351" s="94"/>
      <c r="L351" s="94"/>
      <c r="M351" s="100"/>
      <c r="N351" s="100"/>
      <c r="O351" s="100"/>
      <c r="P351" s="100"/>
      <c r="Q351" s="325"/>
      <c r="R351" s="325"/>
      <c r="S351" s="325"/>
      <c r="T351" s="325"/>
      <c r="U351" s="325"/>
      <c r="V351" s="325"/>
      <c r="W351" s="325"/>
      <c r="X351" s="325"/>
      <c r="Y351" s="325"/>
      <c r="Z351" s="325"/>
      <c r="AA351" s="325"/>
      <c r="AB351" s="325"/>
      <c r="AC351" s="325"/>
      <c r="AD351" s="325"/>
      <c r="AE351" s="325"/>
      <c r="AF351" s="325"/>
      <c r="AG351" s="325"/>
      <c r="AH351" s="325"/>
      <c r="AI351" s="325"/>
      <c r="AJ351" s="325"/>
      <c r="AK351" s="325"/>
      <c r="AL351" s="325"/>
      <c r="AM351" s="325"/>
      <c r="AN351" s="100"/>
      <c r="AO351" s="100"/>
      <c r="AP351" s="326" t="s">
        <v>738</v>
      </c>
      <c r="AQ351" s="326"/>
      <c r="AR351" s="326"/>
      <c r="AS351" s="100"/>
      <c r="AT351" s="100"/>
      <c r="AU351" s="325"/>
      <c r="AV351" s="325"/>
      <c r="AW351" s="325"/>
      <c r="AX351" s="325"/>
      <c r="AY351" s="325"/>
      <c r="AZ351" s="325"/>
      <c r="BA351" s="325"/>
      <c r="BB351" s="325"/>
      <c r="BC351" s="325"/>
      <c r="BD351" s="325"/>
      <c r="BE351" s="325"/>
      <c r="BF351" s="325"/>
      <c r="BG351" s="325"/>
      <c r="BH351" s="325"/>
      <c r="BI351" s="325"/>
      <c r="BJ351" s="325"/>
      <c r="BK351" s="325"/>
      <c r="BL351" s="325"/>
      <c r="BM351" s="325"/>
      <c r="BN351" s="325"/>
      <c r="BO351" s="94"/>
      <c r="BP351" s="94"/>
      <c r="BQ351" s="94"/>
      <c r="BR351" s="94"/>
      <c r="BS351" s="94"/>
      <c r="BT351" s="94"/>
      <c r="BU351" s="94"/>
      <c r="BV351" s="94"/>
      <c r="BW351" s="94"/>
      <c r="BX351" s="94"/>
      <c r="BY351" s="94"/>
      <c r="BZ351" s="94"/>
      <c r="CA351" s="94"/>
      <c r="CB351" s="94"/>
      <c r="CC351" s="118"/>
      <c r="CD351" s="118"/>
      <c r="CJ351" s="146"/>
    </row>
    <row r="352" spans="2:88" s="2" customFormat="1" ht="4.5" customHeight="1">
      <c r="B352" s="321"/>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21"/>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21"/>
      <c r="C354" s="94"/>
      <c r="D354" s="324" t="s">
        <v>199</v>
      </c>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c r="AS354" s="324"/>
      <c r="AT354" s="324"/>
      <c r="AU354" s="324"/>
      <c r="AV354" s="324"/>
      <c r="AW354" s="324"/>
      <c r="AX354" s="324"/>
      <c r="AY354" s="324"/>
      <c r="AZ354" s="324"/>
      <c r="BA354" s="324"/>
      <c r="BB354" s="324"/>
      <c r="BC354" s="32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8"/>
      <c r="CD354" s="118"/>
      <c r="CJ354" s="146"/>
    </row>
    <row r="355" spans="2:88" s="14" customFormat="1" ht="17.100000000000001" customHeight="1">
      <c r="B355" s="321"/>
      <c r="C355" s="94"/>
      <c r="D355" s="94"/>
      <c r="E355" s="94"/>
      <c r="F355" s="94"/>
      <c r="G355" s="323" t="s">
        <v>37</v>
      </c>
      <c r="H355" s="323"/>
      <c r="I355" s="323"/>
      <c r="J355" s="94" t="s">
        <v>655</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8"/>
      <c r="CD355" s="118"/>
      <c r="CJ355" s="146"/>
    </row>
    <row r="356" spans="2:88" s="14" customFormat="1" ht="17.100000000000001" customHeight="1">
      <c r="B356" s="321"/>
      <c r="C356" s="94"/>
      <c r="D356" s="94"/>
      <c r="E356" s="94"/>
      <c r="F356" s="94"/>
      <c r="G356" s="323" t="s">
        <v>37</v>
      </c>
      <c r="H356" s="323"/>
      <c r="I356" s="323"/>
      <c r="J356" s="94" t="s">
        <v>656</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8"/>
      <c r="CD356" s="118"/>
      <c r="CJ356" s="146"/>
    </row>
    <row r="357" spans="2:88" s="2" customFormat="1" ht="4.5" customHeight="1">
      <c r="B357" s="321"/>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21"/>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21"/>
      <c r="C359" s="94"/>
      <c r="D359" s="94" t="s">
        <v>200</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8"/>
      <c r="CD359" s="118"/>
      <c r="CJ359" s="146"/>
    </row>
    <row r="360" spans="2:88" s="14" customFormat="1" ht="17.100000000000001" customHeight="1">
      <c r="B360" s="321"/>
      <c r="C360" s="94"/>
      <c r="D360" s="94"/>
      <c r="E360" s="94"/>
      <c r="F360" s="94"/>
      <c r="G360" s="323" t="s">
        <v>37</v>
      </c>
      <c r="H360" s="323"/>
      <c r="I360" s="323"/>
      <c r="J360" s="94" t="s">
        <v>657</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8" t="s">
        <v>1047</v>
      </c>
      <c r="CD360" s="118"/>
      <c r="CJ360" s="146"/>
    </row>
    <row r="361" spans="2:88" s="14" customFormat="1" ht="17.100000000000001" customHeight="1">
      <c r="B361" s="321"/>
      <c r="C361" s="94"/>
      <c r="D361" s="94"/>
      <c r="E361" s="94"/>
      <c r="F361" s="94"/>
      <c r="G361" s="323" t="s">
        <v>37</v>
      </c>
      <c r="H361" s="323"/>
      <c r="I361" s="323"/>
      <c r="J361" s="94" t="s">
        <v>658</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8" t="s">
        <v>809</v>
      </c>
      <c r="CD361" s="118"/>
      <c r="CJ361" s="146"/>
    </row>
    <row r="362" spans="2:88" s="14" customFormat="1" ht="17.100000000000001" customHeight="1">
      <c r="B362" s="321"/>
      <c r="C362" s="94"/>
      <c r="D362" s="94"/>
      <c r="E362" s="94"/>
      <c r="F362" s="94"/>
      <c r="G362" s="323" t="s">
        <v>37</v>
      </c>
      <c r="H362" s="323"/>
      <c r="I362" s="323"/>
      <c r="J362" s="94" t="s">
        <v>659</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8" t="s">
        <v>810</v>
      </c>
      <c r="CD362" s="118"/>
      <c r="CJ362" s="146"/>
    </row>
    <row r="363" spans="2:88" s="14" customFormat="1" ht="17.100000000000001" customHeight="1">
      <c r="B363" s="321"/>
      <c r="C363" s="94"/>
      <c r="D363" s="94"/>
      <c r="E363" s="94"/>
      <c r="F363" s="94"/>
      <c r="G363" s="323" t="s">
        <v>37</v>
      </c>
      <c r="H363" s="323"/>
      <c r="I363" s="323"/>
      <c r="J363" s="94" t="s">
        <v>660</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8" t="s">
        <v>811</v>
      </c>
      <c r="CD363" s="118"/>
      <c r="CJ363" s="146"/>
    </row>
    <row r="364" spans="2:88" s="14" customFormat="1" ht="17.100000000000001" customHeight="1">
      <c r="B364" s="321"/>
      <c r="C364" s="94"/>
      <c r="D364" s="94"/>
      <c r="E364" s="94"/>
      <c r="F364" s="94"/>
      <c r="G364" s="323" t="s">
        <v>37</v>
      </c>
      <c r="H364" s="323"/>
      <c r="I364" s="323"/>
      <c r="J364" s="94" t="s">
        <v>661</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8" t="s">
        <v>812</v>
      </c>
      <c r="CD364" s="118"/>
      <c r="CJ364" s="146"/>
    </row>
    <row r="365" spans="2:88" s="2" customFormat="1" ht="4.5" customHeight="1">
      <c r="B365" s="321"/>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21"/>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21"/>
      <c r="C367" s="94"/>
      <c r="D367" s="94" t="s">
        <v>201</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8"/>
      <c r="CD367" s="118"/>
      <c r="CJ367" s="146"/>
    </row>
    <row r="368" spans="2:88" s="14" customFormat="1" ht="17.100000000000001" customHeight="1">
      <c r="B368" s="321"/>
      <c r="C368" s="94"/>
      <c r="D368" s="94"/>
      <c r="E368" s="94"/>
      <c r="F368" s="94"/>
      <c r="G368" s="42" t="s">
        <v>202</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8"/>
      <c r="CD368" s="118"/>
      <c r="CJ368" s="146"/>
    </row>
    <row r="369" spans="2:88" s="14" customFormat="1" ht="17.100000000000001" customHeight="1">
      <c r="B369" s="321"/>
      <c r="C369" s="94"/>
      <c r="D369" s="42"/>
      <c r="E369" s="94"/>
      <c r="F369" s="94"/>
      <c r="G369" s="94"/>
      <c r="H369" s="94"/>
      <c r="I369" s="94" t="s">
        <v>59</v>
      </c>
      <c r="J369" s="322"/>
      <c r="K369" s="322"/>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322"/>
      <c r="BQ369" s="322"/>
      <c r="BR369" s="322"/>
      <c r="BS369" s="322"/>
      <c r="BT369" s="322"/>
      <c r="BU369" s="322"/>
      <c r="BV369" s="322"/>
      <c r="BW369" s="322"/>
      <c r="BX369" s="322"/>
      <c r="BY369" s="322"/>
      <c r="BZ369" s="322"/>
      <c r="CA369" s="322"/>
      <c r="CB369" s="94" t="s">
        <v>55</v>
      </c>
      <c r="CC369" s="118" t="s">
        <v>813</v>
      </c>
      <c r="CD369" s="118"/>
      <c r="CJ369" s="146"/>
    </row>
    <row r="370" spans="2:88" s="14" customFormat="1" ht="17.100000000000001" customHeight="1">
      <c r="B370" s="321"/>
      <c r="C370" s="94"/>
      <c r="D370" s="94"/>
      <c r="E370" s="94"/>
      <c r="F370" s="94"/>
      <c r="G370" s="42" t="s">
        <v>203</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8"/>
      <c r="CD370" s="118"/>
      <c r="CJ370" s="146"/>
    </row>
    <row r="371" spans="2:88" s="14" customFormat="1" ht="17.100000000000001" customHeight="1">
      <c r="B371" s="321"/>
      <c r="C371" s="94"/>
      <c r="D371" s="94"/>
      <c r="E371" s="94"/>
      <c r="F371" s="94"/>
      <c r="G371" s="94"/>
      <c r="H371" s="94"/>
      <c r="I371" s="323" t="s">
        <v>37</v>
      </c>
      <c r="J371" s="323"/>
      <c r="K371" s="323"/>
      <c r="L371" s="94" t="s">
        <v>662</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8"/>
      <c r="CD371" s="118"/>
      <c r="CJ371" s="146"/>
    </row>
    <row r="372" spans="2:88" s="14" customFormat="1" ht="17.100000000000001" customHeight="1">
      <c r="B372" s="321"/>
      <c r="C372" s="94"/>
      <c r="D372" s="94"/>
      <c r="E372" s="94"/>
      <c r="F372" s="94"/>
      <c r="G372" s="94"/>
      <c r="H372" s="94"/>
      <c r="I372" s="94"/>
      <c r="J372" s="94" t="s">
        <v>204</v>
      </c>
      <c r="K372" s="94"/>
      <c r="L372" s="94"/>
      <c r="M372" s="94"/>
      <c r="N372" s="94"/>
      <c r="O372" s="94"/>
      <c r="P372" s="94"/>
      <c r="Q372" s="94"/>
      <c r="R372" s="94"/>
      <c r="S372" s="94"/>
      <c r="T372" s="94"/>
      <c r="U372" s="94"/>
      <c r="V372" s="94"/>
      <c r="W372" s="322"/>
      <c r="X372" s="322"/>
      <c r="Y372" s="322"/>
      <c r="Z372" s="322"/>
      <c r="AA372" s="322"/>
      <c r="AB372" s="322"/>
      <c r="AC372" s="322"/>
      <c r="AD372" s="322"/>
      <c r="AE372" s="322"/>
      <c r="AF372" s="322"/>
      <c r="AG372" s="322"/>
      <c r="AH372" s="322"/>
      <c r="AI372" s="322"/>
      <c r="AJ372" s="322"/>
      <c r="AK372" s="322"/>
      <c r="AL372" s="322"/>
      <c r="AM372" s="322"/>
      <c r="AN372" s="322"/>
      <c r="AO372" s="322"/>
      <c r="AP372" s="322"/>
      <c r="AQ372" s="322"/>
      <c r="AR372" s="322"/>
      <c r="AS372" s="322"/>
      <c r="AT372" s="322"/>
      <c r="AU372" s="94" t="s">
        <v>55</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8"/>
      <c r="CD372" s="118"/>
      <c r="CJ372" s="146"/>
    </row>
    <row r="373" spans="2:88" s="14" customFormat="1" ht="17.100000000000001" customHeight="1">
      <c r="B373" s="321"/>
      <c r="C373" s="94"/>
      <c r="D373" s="94"/>
      <c r="E373" s="94"/>
      <c r="F373" s="94"/>
      <c r="G373" s="94"/>
      <c r="H373" s="94"/>
      <c r="I373" s="323" t="s">
        <v>37</v>
      </c>
      <c r="J373" s="323"/>
      <c r="K373" s="323"/>
      <c r="L373" s="94" t="s">
        <v>663</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8" t="s">
        <v>849</v>
      </c>
      <c r="CD373" s="118"/>
      <c r="CJ373" s="146"/>
    </row>
    <row r="374" spans="2:88" s="2" customFormat="1" ht="4.5" customHeight="1">
      <c r="B374" s="321"/>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21"/>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21"/>
      <c r="C376" s="94"/>
      <c r="D376" s="94" t="s">
        <v>205</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8"/>
      <c r="CD376" s="118"/>
      <c r="CJ376" s="146"/>
    </row>
    <row r="377" spans="2:88" s="14" customFormat="1" ht="17.100000000000001" customHeight="1">
      <c r="B377" s="321"/>
      <c r="C377" s="94"/>
      <c r="D377" s="99"/>
      <c r="E377" s="94"/>
      <c r="F377" s="94"/>
      <c r="G377" s="94"/>
      <c r="H377" s="94" t="s">
        <v>59</v>
      </c>
      <c r="I377" s="322"/>
      <c r="J377" s="322"/>
      <c r="K377" s="322"/>
      <c r="L377" s="322"/>
      <c r="M377" s="322"/>
      <c r="N377" s="322"/>
      <c r="O377" s="322"/>
      <c r="P377" s="322"/>
      <c r="Q377" s="322"/>
      <c r="R377" s="322"/>
      <c r="S377" s="322"/>
      <c r="T377" s="322"/>
      <c r="U377" s="322"/>
      <c r="V377" s="322"/>
      <c r="W377" s="322"/>
      <c r="X377" s="322"/>
      <c r="Y377" s="322"/>
      <c r="Z377" s="322"/>
      <c r="AA377" s="322"/>
      <c r="AB377" s="322"/>
      <c r="AC377" s="322"/>
      <c r="AD377" s="322"/>
      <c r="AE377" s="322"/>
      <c r="AF377" s="322"/>
      <c r="AG377" s="322"/>
      <c r="AH377" s="322"/>
      <c r="AI377" s="322"/>
      <c r="AJ377" s="322"/>
      <c r="AK377" s="322"/>
      <c r="AL377" s="322"/>
      <c r="AM377" s="322"/>
      <c r="AN377" s="322"/>
      <c r="AO377" s="322"/>
      <c r="AP377" s="322"/>
      <c r="AQ377" s="322"/>
      <c r="AR377" s="322"/>
      <c r="AS377" s="322"/>
      <c r="AT377" s="322"/>
      <c r="AU377" s="322"/>
      <c r="AV377" s="322"/>
      <c r="AW377" s="322"/>
      <c r="AX377" s="322"/>
      <c r="AY377" s="322"/>
      <c r="AZ377" s="322"/>
      <c r="BA377" s="94" t="s">
        <v>55</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8" t="s">
        <v>814</v>
      </c>
      <c r="CD377" s="118"/>
      <c r="CJ377" s="146"/>
    </row>
    <row r="378" spans="2:88" s="2" customFormat="1" ht="4.5" customHeight="1">
      <c r="B378" s="321"/>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21"/>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21"/>
      <c r="C380" s="94"/>
      <c r="D380" s="94" t="s">
        <v>206</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8"/>
      <c r="CD380" s="118"/>
      <c r="CJ380" s="146"/>
    </row>
    <row r="381" spans="2:88" s="15" customFormat="1" ht="17.100000000000001" customHeight="1">
      <c r="B381" s="321"/>
      <c r="C381" s="102"/>
      <c r="D381" s="102"/>
      <c r="E381" s="102"/>
      <c r="F381" s="102"/>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1"/>
      <c r="AL381" s="281"/>
      <c r="AM381" s="281"/>
      <c r="AN381" s="281"/>
      <c r="AO381" s="281"/>
      <c r="AP381" s="281"/>
      <c r="AQ381" s="281"/>
      <c r="AR381" s="281"/>
      <c r="AS381" s="281"/>
      <c r="AT381" s="281"/>
      <c r="AU381" s="281"/>
      <c r="AV381" s="281"/>
      <c r="AW381" s="281"/>
      <c r="AX381" s="281"/>
      <c r="AY381" s="281"/>
      <c r="AZ381" s="281"/>
      <c r="BA381" s="281"/>
      <c r="BB381" s="281"/>
      <c r="BC381" s="281"/>
      <c r="BD381" s="281"/>
      <c r="BE381" s="281"/>
      <c r="BF381" s="281"/>
      <c r="BG381" s="281"/>
      <c r="BH381" s="281"/>
      <c r="BI381" s="281"/>
      <c r="BJ381" s="281"/>
      <c r="BK381" s="281"/>
      <c r="BL381" s="281"/>
      <c r="BM381" s="281"/>
      <c r="BN381" s="281"/>
      <c r="BO381" s="281"/>
      <c r="BP381" s="281"/>
      <c r="BQ381" s="281"/>
      <c r="BR381" s="281"/>
      <c r="BS381" s="281"/>
      <c r="BT381" s="281"/>
      <c r="BU381" s="281"/>
      <c r="BV381" s="281"/>
      <c r="BW381" s="281"/>
      <c r="BX381" s="281"/>
      <c r="BY381" s="281"/>
      <c r="BZ381" s="281"/>
      <c r="CA381" s="281"/>
      <c r="CB381" s="102"/>
      <c r="CC381" s="125"/>
      <c r="CD381" s="125"/>
      <c r="CJ381" s="147"/>
    </row>
    <row r="382" spans="2:88" s="15" customFormat="1" ht="17.100000000000001" customHeight="1">
      <c r="B382" s="321"/>
      <c r="C382" s="102"/>
      <c r="D382" s="102"/>
      <c r="E382" s="102"/>
      <c r="F382" s="102"/>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1"/>
      <c r="AL382" s="281"/>
      <c r="AM382" s="281"/>
      <c r="AN382" s="281"/>
      <c r="AO382" s="281"/>
      <c r="AP382" s="281"/>
      <c r="AQ382" s="281"/>
      <c r="AR382" s="281"/>
      <c r="AS382" s="281"/>
      <c r="AT382" s="281"/>
      <c r="AU382" s="281"/>
      <c r="AV382" s="281"/>
      <c r="AW382" s="281"/>
      <c r="AX382" s="281"/>
      <c r="AY382" s="281"/>
      <c r="AZ382" s="281"/>
      <c r="BA382" s="281"/>
      <c r="BB382" s="281"/>
      <c r="BC382" s="281"/>
      <c r="BD382" s="281"/>
      <c r="BE382" s="281"/>
      <c r="BF382" s="281"/>
      <c r="BG382" s="281"/>
      <c r="BH382" s="281"/>
      <c r="BI382" s="281"/>
      <c r="BJ382" s="281"/>
      <c r="BK382" s="281"/>
      <c r="BL382" s="281"/>
      <c r="BM382" s="281"/>
      <c r="BN382" s="281"/>
      <c r="BO382" s="281"/>
      <c r="BP382" s="281"/>
      <c r="BQ382" s="281"/>
      <c r="BR382" s="281"/>
      <c r="BS382" s="281"/>
      <c r="BT382" s="281"/>
      <c r="BU382" s="281"/>
      <c r="BV382" s="281"/>
      <c r="BW382" s="281"/>
      <c r="BX382" s="281"/>
      <c r="BY382" s="281"/>
      <c r="BZ382" s="281"/>
      <c r="CA382" s="281"/>
      <c r="CB382" s="102"/>
      <c r="CC382" s="125"/>
      <c r="CD382" s="125"/>
      <c r="CJ382" s="147"/>
    </row>
    <row r="383" spans="2:88" s="15" customFormat="1" ht="17.100000000000001" customHeight="1">
      <c r="B383" s="321"/>
      <c r="C383" s="102"/>
      <c r="D383" s="102"/>
      <c r="E383" s="102"/>
      <c r="F383" s="102"/>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1"/>
      <c r="AL383" s="281"/>
      <c r="AM383" s="281"/>
      <c r="AN383" s="281"/>
      <c r="AO383" s="281"/>
      <c r="AP383" s="281"/>
      <c r="AQ383" s="281"/>
      <c r="AR383" s="281"/>
      <c r="AS383" s="281"/>
      <c r="AT383" s="281"/>
      <c r="AU383" s="281"/>
      <c r="AV383" s="281"/>
      <c r="AW383" s="281"/>
      <c r="AX383" s="281"/>
      <c r="AY383" s="281"/>
      <c r="AZ383" s="281"/>
      <c r="BA383" s="281"/>
      <c r="BB383" s="281"/>
      <c r="BC383" s="281"/>
      <c r="BD383" s="281"/>
      <c r="BE383" s="281"/>
      <c r="BF383" s="281"/>
      <c r="BG383" s="281"/>
      <c r="BH383" s="281"/>
      <c r="BI383" s="281"/>
      <c r="BJ383" s="281"/>
      <c r="BK383" s="281"/>
      <c r="BL383" s="281"/>
      <c r="BM383" s="281"/>
      <c r="BN383" s="281"/>
      <c r="BO383" s="281"/>
      <c r="BP383" s="281"/>
      <c r="BQ383" s="281"/>
      <c r="BR383" s="281"/>
      <c r="BS383" s="281"/>
      <c r="BT383" s="281"/>
      <c r="BU383" s="281"/>
      <c r="BV383" s="281"/>
      <c r="BW383" s="281"/>
      <c r="BX383" s="281"/>
      <c r="BY383" s="281"/>
      <c r="BZ383" s="281"/>
      <c r="CA383" s="281"/>
      <c r="CB383" s="102"/>
      <c r="CC383" s="125"/>
      <c r="CD383" s="125"/>
      <c r="CJ383" s="147"/>
    </row>
    <row r="384" spans="2:88" s="1" customFormat="1" ht="17.100000000000001" customHeight="1">
      <c r="B384" s="321"/>
      <c r="C384" s="24"/>
      <c r="D384" s="24"/>
      <c r="E384" s="24"/>
      <c r="F384" s="24"/>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1"/>
      <c r="AL384" s="281"/>
      <c r="AM384" s="281"/>
      <c r="AN384" s="281"/>
      <c r="AO384" s="281"/>
      <c r="AP384" s="281"/>
      <c r="AQ384" s="281"/>
      <c r="AR384" s="281"/>
      <c r="AS384" s="281"/>
      <c r="AT384" s="281"/>
      <c r="AU384" s="281"/>
      <c r="AV384" s="281"/>
      <c r="AW384" s="281"/>
      <c r="AX384" s="281"/>
      <c r="AY384" s="281"/>
      <c r="AZ384" s="281"/>
      <c r="BA384" s="281"/>
      <c r="BB384" s="281"/>
      <c r="BC384" s="281"/>
      <c r="BD384" s="281"/>
      <c r="BE384" s="281"/>
      <c r="BF384" s="281"/>
      <c r="BG384" s="281"/>
      <c r="BH384" s="281"/>
      <c r="BI384" s="281"/>
      <c r="BJ384" s="281"/>
      <c r="BK384" s="281"/>
      <c r="BL384" s="281"/>
      <c r="BM384" s="281"/>
      <c r="BN384" s="281"/>
      <c r="BO384" s="281"/>
      <c r="BP384" s="281"/>
      <c r="BQ384" s="281"/>
      <c r="BR384" s="281"/>
      <c r="BS384" s="281"/>
      <c r="BT384" s="281"/>
      <c r="BU384" s="281"/>
      <c r="BV384" s="281"/>
      <c r="BW384" s="281"/>
      <c r="BX384" s="281"/>
      <c r="BY384" s="281"/>
      <c r="BZ384" s="281"/>
      <c r="CA384" s="281"/>
      <c r="CB384" s="25"/>
      <c r="CJ384" s="140"/>
    </row>
    <row r="385" spans="2:88" s="1" customFormat="1" ht="17.100000000000001" customHeight="1">
      <c r="B385" s="321"/>
      <c r="C385" s="24"/>
      <c r="D385" s="24"/>
      <c r="E385" s="24"/>
      <c r="F385" s="24"/>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1"/>
      <c r="AL385" s="281"/>
      <c r="AM385" s="281"/>
      <c r="AN385" s="281"/>
      <c r="AO385" s="281"/>
      <c r="AP385" s="281"/>
      <c r="AQ385" s="281"/>
      <c r="AR385" s="281"/>
      <c r="AS385" s="281"/>
      <c r="AT385" s="281"/>
      <c r="AU385" s="281"/>
      <c r="AV385" s="281"/>
      <c r="AW385" s="281"/>
      <c r="AX385" s="281"/>
      <c r="AY385" s="281"/>
      <c r="AZ385" s="281"/>
      <c r="BA385" s="281"/>
      <c r="BB385" s="281"/>
      <c r="BC385" s="281"/>
      <c r="BD385" s="281"/>
      <c r="BE385" s="281"/>
      <c r="BF385" s="281"/>
      <c r="BG385" s="281"/>
      <c r="BH385" s="281"/>
      <c r="BI385" s="281"/>
      <c r="BJ385" s="281"/>
      <c r="BK385" s="281"/>
      <c r="BL385" s="281"/>
      <c r="BM385" s="281"/>
      <c r="BN385" s="281"/>
      <c r="BO385" s="281"/>
      <c r="BP385" s="281"/>
      <c r="BQ385" s="281"/>
      <c r="BR385" s="281"/>
      <c r="BS385" s="281"/>
      <c r="BT385" s="281"/>
      <c r="BU385" s="281"/>
      <c r="BV385" s="281"/>
      <c r="BW385" s="281"/>
      <c r="BX385" s="281"/>
      <c r="BY385" s="281"/>
      <c r="BZ385" s="281"/>
      <c r="CA385" s="281"/>
      <c r="CB385" s="25"/>
      <c r="CJ385" s="140"/>
    </row>
    <row r="386" spans="2:88" s="1" customFormat="1" ht="17.100000000000001" customHeight="1">
      <c r="B386" s="321"/>
      <c r="C386" s="24"/>
      <c r="D386" s="24"/>
      <c r="E386" s="24"/>
      <c r="F386" s="24"/>
      <c r="G386" s="281"/>
      <c r="H386" s="281"/>
      <c r="I386" s="281"/>
      <c r="J386" s="281"/>
      <c r="K386" s="281"/>
      <c r="L386" s="281"/>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1"/>
      <c r="AL386" s="281"/>
      <c r="AM386" s="281"/>
      <c r="AN386" s="281"/>
      <c r="AO386" s="281"/>
      <c r="AP386" s="281"/>
      <c r="AQ386" s="281"/>
      <c r="AR386" s="281"/>
      <c r="AS386" s="281"/>
      <c r="AT386" s="281"/>
      <c r="AU386" s="281"/>
      <c r="AV386" s="281"/>
      <c r="AW386" s="281"/>
      <c r="AX386" s="281"/>
      <c r="AY386" s="281"/>
      <c r="AZ386" s="281"/>
      <c r="BA386" s="281"/>
      <c r="BB386" s="281"/>
      <c r="BC386" s="281"/>
      <c r="BD386" s="281"/>
      <c r="BE386" s="281"/>
      <c r="BF386" s="281"/>
      <c r="BG386" s="281"/>
      <c r="BH386" s="281"/>
      <c r="BI386" s="281"/>
      <c r="BJ386" s="281"/>
      <c r="BK386" s="281"/>
      <c r="BL386" s="281"/>
      <c r="BM386" s="281"/>
      <c r="BN386" s="281"/>
      <c r="BO386" s="281"/>
      <c r="BP386" s="281"/>
      <c r="BQ386" s="281"/>
      <c r="BR386" s="281"/>
      <c r="BS386" s="281"/>
      <c r="BT386" s="281"/>
      <c r="BU386" s="281"/>
      <c r="BV386" s="281"/>
      <c r="BW386" s="281"/>
      <c r="BX386" s="281"/>
      <c r="BY386" s="281"/>
      <c r="BZ386" s="281"/>
      <c r="CA386" s="281"/>
      <c r="CB386" s="25"/>
      <c r="CJ386" s="140"/>
    </row>
    <row r="387" spans="2:88" s="1" customFormat="1" ht="17.100000000000001" customHeight="1">
      <c r="B387" s="321"/>
      <c r="C387" s="24"/>
      <c r="D387" s="24"/>
      <c r="E387" s="24"/>
      <c r="F387" s="24"/>
      <c r="G387" s="281"/>
      <c r="H387" s="281"/>
      <c r="I387" s="281"/>
      <c r="J387" s="281"/>
      <c r="K387" s="281"/>
      <c r="L387" s="281"/>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1"/>
      <c r="AL387" s="281"/>
      <c r="AM387" s="281"/>
      <c r="AN387" s="281"/>
      <c r="AO387" s="281"/>
      <c r="AP387" s="281"/>
      <c r="AQ387" s="281"/>
      <c r="AR387" s="281"/>
      <c r="AS387" s="281"/>
      <c r="AT387" s="281"/>
      <c r="AU387" s="281"/>
      <c r="AV387" s="281"/>
      <c r="AW387" s="281"/>
      <c r="AX387" s="281"/>
      <c r="AY387" s="281"/>
      <c r="AZ387" s="281"/>
      <c r="BA387" s="281"/>
      <c r="BB387" s="281"/>
      <c r="BC387" s="281"/>
      <c r="BD387" s="281"/>
      <c r="BE387" s="281"/>
      <c r="BF387" s="281"/>
      <c r="BG387" s="281"/>
      <c r="BH387" s="281"/>
      <c r="BI387" s="281"/>
      <c r="BJ387" s="281"/>
      <c r="BK387" s="281"/>
      <c r="BL387" s="281"/>
      <c r="BM387" s="281"/>
      <c r="BN387" s="281"/>
      <c r="BO387" s="281"/>
      <c r="BP387" s="281"/>
      <c r="BQ387" s="281"/>
      <c r="BR387" s="281"/>
      <c r="BS387" s="281"/>
      <c r="BT387" s="281"/>
      <c r="BU387" s="281"/>
      <c r="BV387" s="281"/>
      <c r="BW387" s="281"/>
      <c r="BX387" s="281"/>
      <c r="BY387" s="281"/>
      <c r="BZ387" s="281"/>
      <c r="CA387" s="281"/>
      <c r="CB387" s="25"/>
      <c r="CJ387" s="140"/>
    </row>
    <row r="388" spans="2:88" s="1" customFormat="1" ht="17.100000000000001" customHeight="1">
      <c r="B388" s="321"/>
      <c r="C388" s="24"/>
      <c r="D388" s="24"/>
      <c r="E388" s="24"/>
      <c r="F388" s="24"/>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1"/>
      <c r="AL388" s="281"/>
      <c r="AM388" s="281"/>
      <c r="AN388" s="281"/>
      <c r="AO388" s="281"/>
      <c r="AP388" s="281"/>
      <c r="AQ388" s="281"/>
      <c r="AR388" s="281"/>
      <c r="AS388" s="281"/>
      <c r="AT388" s="281"/>
      <c r="AU388" s="281"/>
      <c r="AV388" s="281"/>
      <c r="AW388" s="281"/>
      <c r="AX388" s="281"/>
      <c r="AY388" s="281"/>
      <c r="AZ388" s="281"/>
      <c r="BA388" s="281"/>
      <c r="BB388" s="281"/>
      <c r="BC388" s="281"/>
      <c r="BD388" s="281"/>
      <c r="BE388" s="281"/>
      <c r="BF388" s="281"/>
      <c r="BG388" s="281"/>
      <c r="BH388" s="281"/>
      <c r="BI388" s="281"/>
      <c r="BJ388" s="281"/>
      <c r="BK388" s="281"/>
      <c r="BL388" s="281"/>
      <c r="BM388" s="281"/>
      <c r="BN388" s="281"/>
      <c r="BO388" s="281"/>
      <c r="BP388" s="281"/>
      <c r="BQ388" s="281"/>
      <c r="BR388" s="281"/>
      <c r="BS388" s="281"/>
      <c r="BT388" s="281"/>
      <c r="BU388" s="281"/>
      <c r="BV388" s="281"/>
      <c r="BW388" s="281"/>
      <c r="BX388" s="281"/>
      <c r="BY388" s="281"/>
      <c r="BZ388" s="281"/>
      <c r="CA388" s="281"/>
      <c r="CB388" s="25"/>
      <c r="CJ388" s="140"/>
    </row>
    <row r="389" spans="2:88" s="1" customFormat="1" ht="17.100000000000001" customHeight="1">
      <c r="B389" s="321"/>
      <c r="C389" s="24"/>
      <c r="D389" s="24"/>
      <c r="E389" s="24"/>
      <c r="F389" s="24"/>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1"/>
      <c r="AL389" s="281"/>
      <c r="AM389" s="281"/>
      <c r="AN389" s="281"/>
      <c r="AO389" s="281"/>
      <c r="AP389" s="281"/>
      <c r="AQ389" s="281"/>
      <c r="AR389" s="281"/>
      <c r="AS389" s="281"/>
      <c r="AT389" s="281"/>
      <c r="AU389" s="281"/>
      <c r="AV389" s="281"/>
      <c r="AW389" s="281"/>
      <c r="AX389" s="281"/>
      <c r="AY389" s="281"/>
      <c r="AZ389" s="281"/>
      <c r="BA389" s="281"/>
      <c r="BB389" s="281"/>
      <c r="BC389" s="281"/>
      <c r="BD389" s="281"/>
      <c r="BE389" s="281"/>
      <c r="BF389" s="281"/>
      <c r="BG389" s="281"/>
      <c r="BH389" s="281"/>
      <c r="BI389" s="281"/>
      <c r="BJ389" s="281"/>
      <c r="BK389" s="281"/>
      <c r="BL389" s="281"/>
      <c r="BM389" s="281"/>
      <c r="BN389" s="281"/>
      <c r="BO389" s="281"/>
      <c r="BP389" s="281"/>
      <c r="BQ389" s="281"/>
      <c r="BR389" s="281"/>
      <c r="BS389" s="281"/>
      <c r="BT389" s="281"/>
      <c r="BU389" s="281"/>
      <c r="BV389" s="281"/>
      <c r="BW389" s="281"/>
      <c r="BX389" s="281"/>
      <c r="BY389" s="281"/>
      <c r="BZ389" s="281"/>
      <c r="CA389" s="281"/>
      <c r="CB389" s="25"/>
      <c r="CJ389" s="140"/>
    </row>
    <row r="390" spans="2:88" s="1" customFormat="1" ht="17.100000000000001" customHeight="1">
      <c r="B390" s="321"/>
      <c r="C390" s="24"/>
      <c r="D390" s="24"/>
      <c r="E390" s="24"/>
      <c r="F390" s="24"/>
      <c r="G390" s="281"/>
      <c r="H390" s="281"/>
      <c r="I390" s="281"/>
      <c r="J390" s="281"/>
      <c r="K390" s="281"/>
      <c r="L390" s="281"/>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1"/>
      <c r="AL390" s="281"/>
      <c r="AM390" s="281"/>
      <c r="AN390" s="281"/>
      <c r="AO390" s="281"/>
      <c r="AP390" s="281"/>
      <c r="AQ390" s="281"/>
      <c r="AR390" s="281"/>
      <c r="AS390" s="281"/>
      <c r="AT390" s="281"/>
      <c r="AU390" s="281"/>
      <c r="AV390" s="281"/>
      <c r="AW390" s="281"/>
      <c r="AX390" s="281"/>
      <c r="AY390" s="281"/>
      <c r="AZ390" s="281"/>
      <c r="BA390" s="281"/>
      <c r="BB390" s="281"/>
      <c r="BC390" s="281"/>
      <c r="BD390" s="281"/>
      <c r="BE390" s="281"/>
      <c r="BF390" s="281"/>
      <c r="BG390" s="281"/>
      <c r="BH390" s="281"/>
      <c r="BI390" s="281"/>
      <c r="BJ390" s="281"/>
      <c r="BK390" s="281"/>
      <c r="BL390" s="281"/>
      <c r="BM390" s="281"/>
      <c r="BN390" s="281"/>
      <c r="BO390" s="281"/>
      <c r="BP390" s="281"/>
      <c r="BQ390" s="281"/>
      <c r="BR390" s="281"/>
      <c r="BS390" s="281"/>
      <c r="BT390" s="281"/>
      <c r="BU390" s="281"/>
      <c r="BV390" s="281"/>
      <c r="BW390" s="281"/>
      <c r="BX390" s="281"/>
      <c r="BY390" s="281"/>
      <c r="BZ390" s="281"/>
      <c r="CA390" s="281"/>
      <c r="CB390" s="25"/>
      <c r="CJ390" s="140"/>
    </row>
    <row r="391" spans="2:88" s="1" customFormat="1" ht="17.100000000000001" customHeight="1">
      <c r="B391" s="195" t="s">
        <v>1018</v>
      </c>
      <c r="C391" s="24"/>
      <c r="D391" s="24"/>
      <c r="E391" s="24"/>
      <c r="F391" s="24"/>
      <c r="G391" s="281"/>
      <c r="H391" s="281"/>
      <c r="I391" s="281"/>
      <c r="J391" s="281"/>
      <c r="K391" s="281"/>
      <c r="L391" s="281"/>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1"/>
      <c r="AL391" s="281"/>
      <c r="AM391" s="281"/>
      <c r="AN391" s="281"/>
      <c r="AO391" s="281"/>
      <c r="AP391" s="281"/>
      <c r="AQ391" s="281"/>
      <c r="AR391" s="281"/>
      <c r="AS391" s="281"/>
      <c r="AT391" s="281"/>
      <c r="AU391" s="281"/>
      <c r="AV391" s="281"/>
      <c r="AW391" s="281"/>
      <c r="AX391" s="281"/>
      <c r="AY391" s="281"/>
      <c r="AZ391" s="281"/>
      <c r="BA391" s="281"/>
      <c r="BB391" s="281"/>
      <c r="BC391" s="281"/>
      <c r="BD391" s="281"/>
      <c r="BE391" s="281"/>
      <c r="BF391" s="281"/>
      <c r="BG391" s="281"/>
      <c r="BH391" s="281"/>
      <c r="BI391" s="281"/>
      <c r="BJ391" s="281"/>
      <c r="BK391" s="281"/>
      <c r="BL391" s="281"/>
      <c r="BM391" s="281"/>
      <c r="BN391" s="281"/>
      <c r="BO391" s="281"/>
      <c r="BP391" s="281"/>
      <c r="BQ391" s="281"/>
      <c r="BR391" s="281"/>
      <c r="BS391" s="281"/>
      <c r="BT391" s="281"/>
      <c r="BU391" s="281"/>
      <c r="BV391" s="281"/>
      <c r="BW391" s="281"/>
      <c r="BX391" s="281"/>
      <c r="BY391" s="281"/>
      <c r="BZ391" s="281"/>
      <c r="CA391" s="281"/>
      <c r="CB391" s="25"/>
      <c r="CC391" s="174" t="s">
        <v>1018</v>
      </c>
      <c r="CJ391" s="140"/>
    </row>
    <row r="392" spans="2:88" s="2" customFormat="1" ht="15.75" customHeight="1" thickBot="1">
      <c r="B392" s="196" t="s">
        <v>1015</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6" t="s">
        <v>1015</v>
      </c>
      <c r="CD392" s="1"/>
      <c r="CJ392" s="58"/>
    </row>
    <row r="393" spans="2:88" s="12" customFormat="1" ht="18" customHeight="1">
      <c r="B393" s="197" t="s">
        <v>1016</v>
      </c>
      <c r="C393" s="269" t="s">
        <v>188</v>
      </c>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69"/>
      <c r="AE393" s="269"/>
      <c r="AF393" s="269"/>
      <c r="AG393" s="269"/>
      <c r="AH393" s="269"/>
      <c r="AI393" s="269"/>
      <c r="AJ393" s="269"/>
      <c r="AK393" s="269"/>
      <c r="AL393" s="269"/>
      <c r="AM393" s="269"/>
      <c r="AN393" s="269"/>
      <c r="AO393" s="269"/>
      <c r="AP393" s="269"/>
      <c r="AQ393" s="269"/>
      <c r="AR393" s="269"/>
      <c r="AS393" s="269"/>
      <c r="AT393" s="269"/>
      <c r="AU393" s="269"/>
      <c r="AV393" s="269"/>
      <c r="AW393" s="269"/>
      <c r="AX393" s="269"/>
      <c r="AY393" s="269"/>
      <c r="AZ393" s="269"/>
      <c r="BA393" s="269"/>
      <c r="BB393" s="269"/>
      <c r="BC393" s="269"/>
      <c r="BD393" s="269"/>
      <c r="BE393" s="269"/>
      <c r="BF393" s="269"/>
      <c r="BG393" s="269"/>
      <c r="BH393" s="269"/>
      <c r="BI393" s="269"/>
      <c r="BJ393" s="269"/>
      <c r="BK393" s="269"/>
      <c r="BL393" s="269"/>
      <c r="BM393" s="269"/>
      <c r="BN393" s="269"/>
      <c r="BO393" s="269"/>
      <c r="BP393" s="269"/>
      <c r="BQ393" s="269"/>
      <c r="BR393" s="269"/>
      <c r="BS393" s="269"/>
      <c r="BT393" s="269"/>
      <c r="BU393" s="269"/>
      <c r="BV393" s="269"/>
      <c r="BW393" s="269"/>
      <c r="BX393" s="269"/>
      <c r="BY393" s="269"/>
      <c r="BZ393" s="269"/>
      <c r="CA393" s="269"/>
      <c r="CB393" s="269"/>
      <c r="CC393" s="177" t="s">
        <v>1016</v>
      </c>
      <c r="CD393" s="119" t="s">
        <v>1032</v>
      </c>
      <c r="CJ393" s="142"/>
    </row>
    <row r="394" spans="2:88" s="14" customFormat="1" ht="15.75" customHeight="1">
      <c r="B394" s="209"/>
      <c r="C394" s="324" t="s">
        <v>189</v>
      </c>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c r="AS394" s="324"/>
      <c r="AT394" s="324"/>
      <c r="AU394" s="324"/>
      <c r="AV394" s="324"/>
      <c r="AW394" s="324"/>
      <c r="AX394" s="324"/>
      <c r="AY394" s="324"/>
      <c r="AZ394" s="324"/>
      <c r="BA394" s="324"/>
      <c r="BB394" s="324"/>
      <c r="BC394" s="324"/>
      <c r="BD394" s="324"/>
      <c r="BE394" s="324"/>
      <c r="BF394" s="324"/>
      <c r="BG394" s="324"/>
      <c r="BH394" s="324"/>
      <c r="BI394" s="324"/>
      <c r="BJ394" s="324"/>
      <c r="BK394" s="324"/>
      <c r="BL394" s="324"/>
      <c r="BM394" s="324"/>
      <c r="BN394" s="324"/>
      <c r="BO394" s="324"/>
      <c r="BP394" s="324"/>
      <c r="BQ394" s="324"/>
      <c r="BR394" s="324"/>
      <c r="BS394" s="324"/>
      <c r="BT394" s="324"/>
      <c r="BU394" s="324"/>
      <c r="BV394" s="324"/>
      <c r="BW394" s="324"/>
      <c r="BX394" s="324"/>
      <c r="BY394" s="324"/>
      <c r="BZ394" s="324"/>
      <c r="CA394" s="324"/>
      <c r="CB394" s="324"/>
      <c r="CC394" s="118"/>
      <c r="CD394" s="118"/>
      <c r="CJ394" s="146"/>
    </row>
    <row r="395" spans="2:88" s="2" customFormat="1" ht="2.1" customHeight="1">
      <c r="B395" s="209"/>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21" t="s">
        <v>1042</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21"/>
      <c r="C397" s="94"/>
      <c r="D397" s="94" t="s">
        <v>190</v>
      </c>
      <c r="E397" s="94"/>
      <c r="F397" s="94"/>
      <c r="G397" s="94"/>
      <c r="H397" s="94"/>
      <c r="I397" s="94"/>
      <c r="J397" s="94"/>
      <c r="K397" s="94"/>
      <c r="L397" s="94"/>
      <c r="M397" s="94"/>
      <c r="N397" s="94"/>
      <c r="O397" s="94"/>
      <c r="P397" s="94"/>
      <c r="Q397" s="94"/>
      <c r="R397" s="94"/>
      <c r="S397" s="94"/>
      <c r="T397" s="94"/>
      <c r="U397" s="95"/>
      <c r="V397" s="95"/>
      <c r="W397" s="95"/>
      <c r="X397" s="95"/>
      <c r="Y397" s="95"/>
      <c r="Z397" s="95"/>
      <c r="AA397" s="323"/>
      <c r="AB397" s="323"/>
      <c r="AC397" s="323"/>
      <c r="AD397" s="323"/>
      <c r="AE397" s="323"/>
      <c r="AF397" s="323"/>
      <c r="AG397" s="323"/>
      <c r="AH397" s="323"/>
      <c r="AI397" s="323"/>
      <c r="AJ397" s="323"/>
      <c r="AK397" s="323"/>
      <c r="AL397" s="323"/>
      <c r="AM397" s="323"/>
      <c r="AN397" s="323"/>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8" t="s">
        <v>816</v>
      </c>
      <c r="CD397" s="118"/>
      <c r="CJ397" s="146"/>
    </row>
    <row r="398" spans="2:88" s="2" customFormat="1" ht="4.5" customHeight="1">
      <c r="B398" s="321"/>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21"/>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21"/>
      <c r="C400" s="94"/>
      <c r="D400" s="94" t="s">
        <v>191</v>
      </c>
      <c r="E400" s="94"/>
      <c r="F400" s="94"/>
      <c r="G400" s="94"/>
      <c r="H400" s="94"/>
      <c r="I400" s="94"/>
      <c r="J400" s="94"/>
      <c r="K400" s="94"/>
      <c r="L400" s="94"/>
      <c r="M400" s="94"/>
      <c r="N400" s="94"/>
      <c r="O400" s="94"/>
      <c r="P400" s="94"/>
      <c r="Q400" s="94"/>
      <c r="R400" s="94"/>
      <c r="S400" s="94"/>
      <c r="T400" s="94"/>
      <c r="U400" s="95"/>
      <c r="V400" s="95"/>
      <c r="W400" s="95"/>
      <c r="X400" s="95"/>
      <c r="Y400" s="95"/>
      <c r="Z400" s="95"/>
      <c r="AA400" s="307"/>
      <c r="AB400" s="307"/>
      <c r="AC400" s="307"/>
      <c r="AD400" s="307"/>
      <c r="AE400" s="307"/>
      <c r="AF400" s="307"/>
      <c r="AG400" s="307"/>
      <c r="AH400" s="307"/>
      <c r="AI400" s="307"/>
      <c r="AJ400" s="307"/>
      <c r="AK400" s="307"/>
      <c r="AL400" s="307"/>
      <c r="AM400" s="307"/>
      <c r="AN400" s="307"/>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8" t="s">
        <v>815</v>
      </c>
      <c r="CD400" s="118"/>
      <c r="CJ400" s="146"/>
    </row>
    <row r="401" spans="2:88" s="2" customFormat="1" ht="4.5" customHeight="1">
      <c r="B401" s="321"/>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21"/>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21"/>
      <c r="C403" s="94"/>
      <c r="D403" s="94" t="s">
        <v>192</v>
      </c>
      <c r="E403" s="94"/>
      <c r="F403" s="94"/>
      <c r="G403" s="94"/>
      <c r="H403" s="94"/>
      <c r="I403" s="94"/>
      <c r="J403" s="94"/>
      <c r="K403" s="94"/>
      <c r="L403" s="94"/>
      <c r="M403" s="94"/>
      <c r="N403" s="94"/>
      <c r="O403" s="94"/>
      <c r="P403" s="94"/>
      <c r="Q403" s="94"/>
      <c r="R403" s="94"/>
      <c r="S403" s="94"/>
      <c r="T403" s="94"/>
      <c r="U403" s="94"/>
      <c r="V403" s="96"/>
      <c r="W403" s="96"/>
      <c r="X403" s="96"/>
      <c r="Y403" s="96"/>
      <c r="Z403" s="96"/>
      <c r="AA403" s="324" t="str">
        <f>IF(V403="","","m")</f>
        <v/>
      </c>
      <c r="AB403" s="324"/>
      <c r="AC403" s="324"/>
      <c r="AD403" s="324"/>
      <c r="AE403" s="324"/>
      <c r="AF403" s="324"/>
      <c r="AG403" s="324"/>
      <c r="AH403" s="324"/>
      <c r="AI403" s="324"/>
      <c r="AJ403" s="324"/>
      <c r="AK403" s="324"/>
      <c r="AL403" s="324"/>
      <c r="AM403" s="324"/>
      <c r="AN403" s="32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8"/>
      <c r="CD403" s="118"/>
      <c r="CJ403" s="146"/>
    </row>
    <row r="404" spans="2:88" s="14" customFormat="1" ht="17.100000000000001" customHeight="1">
      <c r="B404" s="321"/>
      <c r="C404" s="94"/>
      <c r="D404" s="94"/>
      <c r="E404" s="94"/>
      <c r="F404" s="42" t="s">
        <v>193</v>
      </c>
      <c r="G404" s="42"/>
      <c r="H404" s="42"/>
      <c r="I404" s="42"/>
      <c r="J404" s="42"/>
      <c r="K404" s="42"/>
      <c r="L404" s="42"/>
      <c r="M404" s="42"/>
      <c r="N404" s="42"/>
      <c r="O404" s="97"/>
      <c r="P404" s="98"/>
      <c r="Q404" s="98"/>
      <c r="R404" s="98"/>
      <c r="S404" s="98"/>
      <c r="T404" s="98"/>
      <c r="U404" s="98"/>
      <c r="V404" s="98"/>
      <c r="W404" s="96"/>
      <c r="X404" s="96"/>
      <c r="Y404" s="96"/>
      <c r="Z404" s="96"/>
      <c r="AA404" s="273"/>
      <c r="AB404" s="273"/>
      <c r="AC404" s="273"/>
      <c r="AD404" s="273"/>
      <c r="AE404" s="273"/>
      <c r="AF404" s="273"/>
      <c r="AG404" s="273"/>
      <c r="AH404" s="273"/>
      <c r="AI404" s="273"/>
      <c r="AJ404" s="273"/>
      <c r="AK404" s="273"/>
      <c r="AL404" s="273"/>
      <c r="AM404" s="273"/>
      <c r="AN404" s="273"/>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8"/>
      <c r="CD404" s="118"/>
      <c r="CJ404" s="146"/>
    </row>
    <row r="405" spans="2:88" s="14" customFormat="1" ht="17.100000000000001" customHeight="1">
      <c r="B405" s="321"/>
      <c r="C405" s="94"/>
      <c r="D405" s="94"/>
      <c r="E405" s="94"/>
      <c r="F405" s="42" t="s">
        <v>194</v>
      </c>
      <c r="G405" s="94"/>
      <c r="H405" s="94"/>
      <c r="I405" s="94"/>
      <c r="J405" s="94"/>
      <c r="K405" s="94"/>
      <c r="L405" s="94"/>
      <c r="M405" s="94"/>
      <c r="N405" s="94"/>
      <c r="O405" s="97"/>
      <c r="P405" s="98"/>
      <c r="Q405" s="94"/>
      <c r="R405" s="94"/>
      <c r="S405" s="94"/>
      <c r="T405" s="94"/>
      <c r="U405" s="94"/>
      <c r="V405" s="94"/>
      <c r="W405" s="96"/>
      <c r="X405" s="96"/>
      <c r="Y405" s="96"/>
      <c r="Z405" s="96"/>
      <c r="AA405" s="273"/>
      <c r="AB405" s="273"/>
      <c r="AC405" s="273"/>
      <c r="AD405" s="273"/>
      <c r="AE405" s="273"/>
      <c r="AF405" s="273"/>
      <c r="AG405" s="273"/>
      <c r="AH405" s="273"/>
      <c r="AI405" s="273"/>
      <c r="AJ405" s="273"/>
      <c r="AK405" s="273"/>
      <c r="AL405" s="273"/>
      <c r="AM405" s="273"/>
      <c r="AN405" s="273"/>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8"/>
      <c r="CD405" s="118"/>
      <c r="CJ405" s="146"/>
    </row>
    <row r="406" spans="2:88" s="14" customFormat="1" ht="17.100000000000001" customHeight="1">
      <c r="B406" s="321"/>
      <c r="C406" s="94"/>
      <c r="D406" s="94"/>
      <c r="E406" s="94"/>
      <c r="F406" s="42" t="s">
        <v>195</v>
      </c>
      <c r="G406" s="94"/>
      <c r="H406" s="94"/>
      <c r="I406" s="94"/>
      <c r="J406" s="94"/>
      <c r="K406" s="94"/>
      <c r="L406" s="94"/>
      <c r="M406" s="94"/>
      <c r="N406" s="94"/>
      <c r="O406" s="94"/>
      <c r="P406" s="94"/>
      <c r="Q406" s="94" t="s">
        <v>196</v>
      </c>
      <c r="R406" s="94"/>
      <c r="S406" s="94"/>
      <c r="T406" s="99"/>
      <c r="U406" s="99"/>
      <c r="V406" s="99" t="s">
        <v>59</v>
      </c>
      <c r="W406" s="323"/>
      <c r="X406" s="323"/>
      <c r="Y406" s="323"/>
      <c r="Z406" s="323"/>
      <c r="AA406" s="323"/>
      <c r="AB406" s="323"/>
      <c r="AC406" s="323"/>
      <c r="AD406" s="94" t="s">
        <v>55</v>
      </c>
      <c r="AE406" s="94"/>
      <c r="AF406" s="94"/>
      <c r="AG406" s="94"/>
      <c r="AH406" s="94"/>
      <c r="AI406" s="94"/>
      <c r="AJ406" s="94"/>
      <c r="AK406" s="94"/>
      <c r="AL406" s="94"/>
      <c r="AM406" s="94" t="s">
        <v>197</v>
      </c>
      <c r="AN406" s="94"/>
      <c r="AO406" s="94"/>
      <c r="AP406" s="99"/>
      <c r="AQ406" s="99"/>
      <c r="AR406" s="99" t="s">
        <v>59</v>
      </c>
      <c r="AS406" s="323"/>
      <c r="AT406" s="323"/>
      <c r="AU406" s="323"/>
      <c r="AV406" s="323"/>
      <c r="AW406" s="323"/>
      <c r="AX406" s="323"/>
      <c r="AY406" s="323"/>
      <c r="AZ406" s="94" t="s">
        <v>55</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8"/>
      <c r="CD406" s="118"/>
      <c r="CJ406" s="146"/>
    </row>
    <row r="407" spans="2:88" s="14" customFormat="1" ht="17.100000000000001" customHeight="1">
      <c r="B407" s="321"/>
      <c r="C407" s="94"/>
      <c r="D407" s="94"/>
      <c r="E407" s="94"/>
      <c r="F407" s="42" t="s">
        <v>198</v>
      </c>
      <c r="G407" s="94"/>
      <c r="H407" s="94"/>
      <c r="I407" s="94"/>
      <c r="J407" s="94"/>
      <c r="K407" s="94"/>
      <c r="L407" s="94"/>
      <c r="M407" s="100"/>
      <c r="N407" s="100"/>
      <c r="O407" s="100"/>
      <c r="P407" s="100"/>
      <c r="Q407" s="325"/>
      <c r="R407" s="325"/>
      <c r="S407" s="325"/>
      <c r="T407" s="325"/>
      <c r="U407" s="325"/>
      <c r="V407" s="325"/>
      <c r="W407" s="325"/>
      <c r="X407" s="325"/>
      <c r="Y407" s="325"/>
      <c r="Z407" s="325"/>
      <c r="AA407" s="325"/>
      <c r="AB407" s="325"/>
      <c r="AC407" s="325"/>
      <c r="AD407" s="325"/>
      <c r="AE407" s="325"/>
      <c r="AF407" s="325"/>
      <c r="AG407" s="325"/>
      <c r="AH407" s="325"/>
      <c r="AI407" s="325"/>
      <c r="AJ407" s="325"/>
      <c r="AK407" s="325"/>
      <c r="AL407" s="325"/>
      <c r="AM407" s="325"/>
      <c r="AN407" s="100"/>
      <c r="AO407" s="100"/>
      <c r="AP407" s="326" t="s">
        <v>738</v>
      </c>
      <c r="AQ407" s="326"/>
      <c r="AR407" s="326"/>
      <c r="AS407" s="100"/>
      <c r="AT407" s="100"/>
      <c r="AU407" s="325"/>
      <c r="AV407" s="325"/>
      <c r="AW407" s="325"/>
      <c r="AX407" s="325"/>
      <c r="AY407" s="325"/>
      <c r="AZ407" s="325"/>
      <c r="BA407" s="325"/>
      <c r="BB407" s="325"/>
      <c r="BC407" s="325"/>
      <c r="BD407" s="325"/>
      <c r="BE407" s="325"/>
      <c r="BF407" s="325"/>
      <c r="BG407" s="325"/>
      <c r="BH407" s="325"/>
      <c r="BI407" s="325"/>
      <c r="BJ407" s="325"/>
      <c r="BK407" s="325"/>
      <c r="BL407" s="325"/>
      <c r="BM407" s="325"/>
      <c r="BN407" s="325"/>
      <c r="BO407" s="94"/>
      <c r="BP407" s="94"/>
      <c r="BQ407" s="94"/>
      <c r="BR407" s="94"/>
      <c r="BS407" s="94"/>
      <c r="BT407" s="94"/>
      <c r="BU407" s="94"/>
      <c r="BV407" s="94"/>
      <c r="BW407" s="94"/>
      <c r="BX407" s="94"/>
      <c r="BY407" s="94"/>
      <c r="BZ407" s="94"/>
      <c r="CA407" s="94"/>
      <c r="CB407" s="94"/>
      <c r="CC407" s="118"/>
      <c r="CD407" s="118"/>
      <c r="CJ407" s="146"/>
    </row>
    <row r="408" spans="2:88" s="2" customFormat="1" ht="4.5" customHeight="1">
      <c r="B408" s="321"/>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21"/>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21"/>
      <c r="C410" s="94"/>
      <c r="D410" s="324" t="s">
        <v>199</v>
      </c>
      <c r="E410" s="324"/>
      <c r="F410" s="324"/>
      <c r="G410" s="324"/>
      <c r="H410" s="324"/>
      <c r="I410" s="324"/>
      <c r="J410" s="324"/>
      <c r="K410" s="324"/>
      <c r="L410" s="324"/>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c r="AS410" s="324"/>
      <c r="AT410" s="324"/>
      <c r="AU410" s="324"/>
      <c r="AV410" s="324"/>
      <c r="AW410" s="324"/>
      <c r="AX410" s="324"/>
      <c r="AY410" s="324"/>
      <c r="AZ410" s="324"/>
      <c r="BA410" s="324"/>
      <c r="BB410" s="324"/>
      <c r="BC410" s="32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8"/>
      <c r="CD410" s="118"/>
      <c r="CJ410" s="146"/>
    </row>
    <row r="411" spans="2:88" s="14" customFormat="1" ht="17.100000000000001" customHeight="1">
      <c r="B411" s="321"/>
      <c r="C411" s="94"/>
      <c r="D411" s="94"/>
      <c r="E411" s="94"/>
      <c r="F411" s="94"/>
      <c r="G411" s="323" t="s">
        <v>37</v>
      </c>
      <c r="H411" s="323"/>
      <c r="I411" s="323"/>
      <c r="J411" s="94" t="s">
        <v>655</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8"/>
      <c r="CD411" s="118"/>
      <c r="CJ411" s="146"/>
    </row>
    <row r="412" spans="2:88" s="14" customFormat="1" ht="17.100000000000001" customHeight="1">
      <c r="B412" s="321"/>
      <c r="C412" s="94"/>
      <c r="D412" s="94"/>
      <c r="E412" s="94"/>
      <c r="F412" s="94"/>
      <c r="G412" s="323" t="s">
        <v>37</v>
      </c>
      <c r="H412" s="323"/>
      <c r="I412" s="323"/>
      <c r="J412" s="94" t="s">
        <v>656</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8"/>
      <c r="CD412" s="118"/>
      <c r="CJ412" s="146"/>
    </row>
    <row r="413" spans="2:88" s="2" customFormat="1" ht="4.5" customHeight="1">
      <c r="B413" s="321"/>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21"/>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21"/>
      <c r="C415" s="94"/>
      <c r="D415" s="94" t="s">
        <v>200</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8"/>
      <c r="CD415" s="118"/>
      <c r="CJ415" s="146"/>
    </row>
    <row r="416" spans="2:88" s="14" customFormat="1" ht="17.100000000000001" customHeight="1">
      <c r="B416" s="321"/>
      <c r="C416" s="94"/>
      <c r="D416" s="94"/>
      <c r="E416" s="94"/>
      <c r="F416" s="94"/>
      <c r="G416" s="323" t="s">
        <v>37</v>
      </c>
      <c r="H416" s="323"/>
      <c r="I416" s="323"/>
      <c r="J416" s="94" t="s">
        <v>657</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8" t="s">
        <v>1047</v>
      </c>
      <c r="CD416" s="118"/>
      <c r="CJ416" s="146"/>
    </row>
    <row r="417" spans="2:88" s="14" customFormat="1" ht="17.100000000000001" customHeight="1">
      <c r="B417" s="321"/>
      <c r="C417" s="94"/>
      <c r="D417" s="94"/>
      <c r="E417" s="94"/>
      <c r="F417" s="94"/>
      <c r="G417" s="323" t="s">
        <v>37</v>
      </c>
      <c r="H417" s="323"/>
      <c r="I417" s="323"/>
      <c r="J417" s="94" t="s">
        <v>658</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8" t="s">
        <v>809</v>
      </c>
      <c r="CD417" s="118"/>
      <c r="CJ417" s="146"/>
    </row>
    <row r="418" spans="2:88" s="14" customFormat="1" ht="17.100000000000001" customHeight="1">
      <c r="B418" s="321"/>
      <c r="C418" s="94"/>
      <c r="D418" s="94"/>
      <c r="E418" s="94"/>
      <c r="F418" s="94"/>
      <c r="G418" s="323" t="s">
        <v>37</v>
      </c>
      <c r="H418" s="323"/>
      <c r="I418" s="323"/>
      <c r="J418" s="94" t="s">
        <v>659</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8" t="s">
        <v>810</v>
      </c>
      <c r="CD418" s="118"/>
      <c r="CJ418" s="146"/>
    </row>
    <row r="419" spans="2:88" s="14" customFormat="1" ht="17.100000000000001" customHeight="1">
      <c r="B419" s="321"/>
      <c r="C419" s="94"/>
      <c r="D419" s="94"/>
      <c r="E419" s="94"/>
      <c r="F419" s="94"/>
      <c r="G419" s="323" t="s">
        <v>37</v>
      </c>
      <c r="H419" s="323"/>
      <c r="I419" s="323"/>
      <c r="J419" s="94" t="s">
        <v>660</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8" t="s">
        <v>811</v>
      </c>
      <c r="CD419" s="118"/>
      <c r="CJ419" s="146"/>
    </row>
    <row r="420" spans="2:88" s="14" customFormat="1" ht="17.100000000000001" customHeight="1">
      <c r="B420" s="321"/>
      <c r="C420" s="94"/>
      <c r="D420" s="94"/>
      <c r="E420" s="94"/>
      <c r="F420" s="94"/>
      <c r="G420" s="323" t="s">
        <v>37</v>
      </c>
      <c r="H420" s="323"/>
      <c r="I420" s="323"/>
      <c r="J420" s="94" t="s">
        <v>661</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8" t="s">
        <v>812</v>
      </c>
      <c r="CD420" s="118"/>
      <c r="CJ420" s="146"/>
    </row>
    <row r="421" spans="2:88" s="2" customFormat="1" ht="4.5" customHeight="1">
      <c r="B421" s="321"/>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21"/>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21"/>
      <c r="C423" s="94"/>
      <c r="D423" s="94" t="s">
        <v>201</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8"/>
      <c r="CD423" s="118"/>
      <c r="CJ423" s="146"/>
    </row>
    <row r="424" spans="2:88" s="14" customFormat="1" ht="17.100000000000001" customHeight="1">
      <c r="B424" s="321"/>
      <c r="C424" s="94"/>
      <c r="D424" s="94"/>
      <c r="E424" s="94"/>
      <c r="F424" s="94"/>
      <c r="G424" s="42" t="s">
        <v>202</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8"/>
      <c r="CD424" s="118"/>
      <c r="CJ424" s="146"/>
    </row>
    <row r="425" spans="2:88" s="14" customFormat="1" ht="17.100000000000001" customHeight="1">
      <c r="B425" s="321"/>
      <c r="C425" s="94"/>
      <c r="D425" s="42"/>
      <c r="E425" s="94"/>
      <c r="F425" s="94"/>
      <c r="G425" s="94"/>
      <c r="H425" s="94"/>
      <c r="I425" s="94" t="s">
        <v>59</v>
      </c>
      <c r="J425" s="322"/>
      <c r="K425" s="322"/>
      <c r="L425" s="322"/>
      <c r="M425" s="322"/>
      <c r="N425" s="322"/>
      <c r="O425" s="322"/>
      <c r="P425" s="322"/>
      <c r="Q425" s="322"/>
      <c r="R425" s="322"/>
      <c r="S425" s="322"/>
      <c r="T425" s="322"/>
      <c r="U425" s="322"/>
      <c r="V425" s="322"/>
      <c r="W425" s="322"/>
      <c r="X425" s="322"/>
      <c r="Y425" s="322"/>
      <c r="Z425" s="322"/>
      <c r="AA425" s="322"/>
      <c r="AB425" s="322"/>
      <c r="AC425" s="322"/>
      <c r="AD425" s="322"/>
      <c r="AE425" s="322"/>
      <c r="AF425" s="322"/>
      <c r="AG425" s="322"/>
      <c r="AH425" s="322"/>
      <c r="AI425" s="322"/>
      <c r="AJ425" s="322"/>
      <c r="AK425" s="322"/>
      <c r="AL425" s="322"/>
      <c r="AM425" s="322"/>
      <c r="AN425" s="322"/>
      <c r="AO425" s="322"/>
      <c r="AP425" s="322"/>
      <c r="AQ425" s="322"/>
      <c r="AR425" s="322"/>
      <c r="AS425" s="322"/>
      <c r="AT425" s="322"/>
      <c r="AU425" s="322"/>
      <c r="AV425" s="322"/>
      <c r="AW425" s="322"/>
      <c r="AX425" s="322"/>
      <c r="AY425" s="322"/>
      <c r="AZ425" s="322"/>
      <c r="BA425" s="322"/>
      <c r="BB425" s="322"/>
      <c r="BC425" s="322"/>
      <c r="BD425" s="322"/>
      <c r="BE425" s="322"/>
      <c r="BF425" s="322"/>
      <c r="BG425" s="322"/>
      <c r="BH425" s="322"/>
      <c r="BI425" s="322"/>
      <c r="BJ425" s="322"/>
      <c r="BK425" s="322"/>
      <c r="BL425" s="322"/>
      <c r="BM425" s="322"/>
      <c r="BN425" s="322"/>
      <c r="BO425" s="322"/>
      <c r="BP425" s="322"/>
      <c r="BQ425" s="322"/>
      <c r="BR425" s="322"/>
      <c r="BS425" s="322"/>
      <c r="BT425" s="322"/>
      <c r="BU425" s="322"/>
      <c r="BV425" s="322"/>
      <c r="BW425" s="322"/>
      <c r="BX425" s="322"/>
      <c r="BY425" s="322"/>
      <c r="BZ425" s="322"/>
      <c r="CA425" s="322"/>
      <c r="CB425" s="94" t="s">
        <v>55</v>
      </c>
      <c r="CC425" s="118" t="s">
        <v>813</v>
      </c>
      <c r="CD425" s="118"/>
      <c r="CJ425" s="146"/>
    </row>
    <row r="426" spans="2:88" s="14" customFormat="1" ht="17.100000000000001" customHeight="1">
      <c r="B426" s="321"/>
      <c r="C426" s="94"/>
      <c r="D426" s="94"/>
      <c r="E426" s="94"/>
      <c r="F426" s="94"/>
      <c r="G426" s="42" t="s">
        <v>203</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8"/>
      <c r="CD426" s="118"/>
      <c r="CJ426" s="146"/>
    </row>
    <row r="427" spans="2:88" s="14" customFormat="1" ht="17.100000000000001" customHeight="1">
      <c r="B427" s="321"/>
      <c r="C427" s="94"/>
      <c r="D427" s="94"/>
      <c r="E427" s="94"/>
      <c r="F427" s="94"/>
      <c r="G427" s="94"/>
      <c r="H427" s="94"/>
      <c r="I427" s="323" t="s">
        <v>37</v>
      </c>
      <c r="J427" s="323"/>
      <c r="K427" s="323"/>
      <c r="L427" s="94" t="s">
        <v>662</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8"/>
      <c r="CD427" s="118"/>
      <c r="CJ427" s="146"/>
    </row>
    <row r="428" spans="2:88" s="14" customFormat="1" ht="17.100000000000001" customHeight="1">
      <c r="B428" s="321"/>
      <c r="C428" s="94"/>
      <c r="D428" s="94"/>
      <c r="E428" s="94"/>
      <c r="F428" s="94"/>
      <c r="G428" s="94"/>
      <c r="H428" s="94"/>
      <c r="I428" s="94"/>
      <c r="J428" s="94" t="s">
        <v>204</v>
      </c>
      <c r="K428" s="94"/>
      <c r="L428" s="94"/>
      <c r="M428" s="94"/>
      <c r="N428" s="94"/>
      <c r="O428" s="94"/>
      <c r="P428" s="94"/>
      <c r="Q428" s="94"/>
      <c r="R428" s="94"/>
      <c r="S428" s="94"/>
      <c r="T428" s="94"/>
      <c r="U428" s="94"/>
      <c r="V428" s="94"/>
      <c r="W428" s="322"/>
      <c r="X428" s="322"/>
      <c r="Y428" s="322"/>
      <c r="Z428" s="322"/>
      <c r="AA428" s="322"/>
      <c r="AB428" s="322"/>
      <c r="AC428" s="322"/>
      <c r="AD428" s="322"/>
      <c r="AE428" s="322"/>
      <c r="AF428" s="322"/>
      <c r="AG428" s="322"/>
      <c r="AH428" s="322"/>
      <c r="AI428" s="322"/>
      <c r="AJ428" s="322"/>
      <c r="AK428" s="322"/>
      <c r="AL428" s="322"/>
      <c r="AM428" s="322"/>
      <c r="AN428" s="322"/>
      <c r="AO428" s="322"/>
      <c r="AP428" s="322"/>
      <c r="AQ428" s="322"/>
      <c r="AR428" s="322"/>
      <c r="AS428" s="322"/>
      <c r="AT428" s="322"/>
      <c r="AU428" s="94" t="s">
        <v>55</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8"/>
      <c r="CD428" s="118"/>
      <c r="CJ428" s="146"/>
    </row>
    <row r="429" spans="2:88" s="14" customFormat="1" ht="17.100000000000001" customHeight="1">
      <c r="B429" s="321"/>
      <c r="C429" s="94"/>
      <c r="D429" s="94"/>
      <c r="E429" s="94"/>
      <c r="F429" s="94"/>
      <c r="G429" s="94"/>
      <c r="H429" s="94"/>
      <c r="I429" s="323" t="s">
        <v>37</v>
      </c>
      <c r="J429" s="323"/>
      <c r="K429" s="323"/>
      <c r="L429" s="94" t="s">
        <v>663</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8" t="s">
        <v>849</v>
      </c>
      <c r="CD429" s="118"/>
      <c r="CJ429" s="146"/>
    </row>
    <row r="430" spans="2:88" s="2" customFormat="1" ht="4.5" customHeight="1">
      <c r="B430" s="321"/>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21"/>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21"/>
      <c r="C432" s="94"/>
      <c r="D432" s="94" t="s">
        <v>205</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8"/>
      <c r="CD432" s="118"/>
      <c r="CJ432" s="146"/>
    </row>
    <row r="433" spans="2:88" s="14" customFormat="1" ht="17.100000000000001" customHeight="1">
      <c r="B433" s="321"/>
      <c r="C433" s="94"/>
      <c r="D433" s="99"/>
      <c r="E433" s="94"/>
      <c r="F433" s="94"/>
      <c r="G433" s="94"/>
      <c r="H433" s="94" t="s">
        <v>59</v>
      </c>
      <c r="I433" s="322"/>
      <c r="J433" s="322"/>
      <c r="K433" s="322"/>
      <c r="L433" s="322"/>
      <c r="M433" s="322"/>
      <c r="N433" s="322"/>
      <c r="O433" s="322"/>
      <c r="P433" s="322"/>
      <c r="Q433" s="322"/>
      <c r="R433" s="322"/>
      <c r="S433" s="322"/>
      <c r="T433" s="322"/>
      <c r="U433" s="322"/>
      <c r="V433" s="322"/>
      <c r="W433" s="322"/>
      <c r="X433" s="322"/>
      <c r="Y433" s="322"/>
      <c r="Z433" s="322"/>
      <c r="AA433" s="322"/>
      <c r="AB433" s="322"/>
      <c r="AC433" s="322"/>
      <c r="AD433" s="322"/>
      <c r="AE433" s="322"/>
      <c r="AF433" s="322"/>
      <c r="AG433" s="322"/>
      <c r="AH433" s="322"/>
      <c r="AI433" s="322"/>
      <c r="AJ433" s="322"/>
      <c r="AK433" s="322"/>
      <c r="AL433" s="322"/>
      <c r="AM433" s="322"/>
      <c r="AN433" s="322"/>
      <c r="AO433" s="322"/>
      <c r="AP433" s="322"/>
      <c r="AQ433" s="322"/>
      <c r="AR433" s="322"/>
      <c r="AS433" s="322"/>
      <c r="AT433" s="322"/>
      <c r="AU433" s="322"/>
      <c r="AV433" s="322"/>
      <c r="AW433" s="322"/>
      <c r="AX433" s="322"/>
      <c r="AY433" s="322"/>
      <c r="AZ433" s="322"/>
      <c r="BA433" s="94" t="s">
        <v>55</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8" t="s">
        <v>814</v>
      </c>
      <c r="CD433" s="118"/>
      <c r="CJ433" s="146"/>
    </row>
    <row r="434" spans="2:88" s="2" customFormat="1" ht="4.5" customHeight="1">
      <c r="B434" s="321"/>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21"/>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21"/>
      <c r="C436" s="94"/>
      <c r="D436" s="94" t="s">
        <v>206</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8"/>
      <c r="CD436" s="118"/>
      <c r="CJ436" s="146"/>
    </row>
    <row r="437" spans="2:88" s="15" customFormat="1" ht="17.100000000000001" customHeight="1">
      <c r="B437" s="321"/>
      <c r="C437" s="102"/>
      <c r="D437" s="102"/>
      <c r="E437" s="102"/>
      <c r="F437" s="102"/>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1"/>
      <c r="AL437" s="281"/>
      <c r="AM437" s="281"/>
      <c r="AN437" s="281"/>
      <c r="AO437" s="281"/>
      <c r="AP437" s="281"/>
      <c r="AQ437" s="281"/>
      <c r="AR437" s="281"/>
      <c r="AS437" s="281"/>
      <c r="AT437" s="281"/>
      <c r="AU437" s="281"/>
      <c r="AV437" s="281"/>
      <c r="AW437" s="281"/>
      <c r="AX437" s="281"/>
      <c r="AY437" s="281"/>
      <c r="AZ437" s="281"/>
      <c r="BA437" s="281"/>
      <c r="BB437" s="281"/>
      <c r="BC437" s="281"/>
      <c r="BD437" s="281"/>
      <c r="BE437" s="281"/>
      <c r="BF437" s="281"/>
      <c r="BG437" s="281"/>
      <c r="BH437" s="281"/>
      <c r="BI437" s="281"/>
      <c r="BJ437" s="281"/>
      <c r="BK437" s="281"/>
      <c r="BL437" s="281"/>
      <c r="BM437" s="281"/>
      <c r="BN437" s="281"/>
      <c r="BO437" s="281"/>
      <c r="BP437" s="281"/>
      <c r="BQ437" s="281"/>
      <c r="BR437" s="281"/>
      <c r="BS437" s="281"/>
      <c r="BT437" s="281"/>
      <c r="BU437" s="281"/>
      <c r="BV437" s="281"/>
      <c r="BW437" s="281"/>
      <c r="BX437" s="281"/>
      <c r="BY437" s="281"/>
      <c r="BZ437" s="281"/>
      <c r="CA437" s="281"/>
      <c r="CB437" s="102"/>
      <c r="CC437" s="125"/>
      <c r="CD437" s="125"/>
      <c r="CJ437" s="147"/>
    </row>
    <row r="438" spans="2:88" s="15" customFormat="1" ht="17.100000000000001" customHeight="1">
      <c r="B438" s="321"/>
      <c r="C438" s="102"/>
      <c r="D438" s="102"/>
      <c r="E438" s="102"/>
      <c r="F438" s="102"/>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1"/>
      <c r="AL438" s="281"/>
      <c r="AM438" s="281"/>
      <c r="AN438" s="281"/>
      <c r="AO438" s="281"/>
      <c r="AP438" s="281"/>
      <c r="AQ438" s="281"/>
      <c r="AR438" s="281"/>
      <c r="AS438" s="281"/>
      <c r="AT438" s="281"/>
      <c r="AU438" s="281"/>
      <c r="AV438" s="281"/>
      <c r="AW438" s="281"/>
      <c r="AX438" s="281"/>
      <c r="AY438" s="281"/>
      <c r="AZ438" s="281"/>
      <c r="BA438" s="281"/>
      <c r="BB438" s="281"/>
      <c r="BC438" s="281"/>
      <c r="BD438" s="281"/>
      <c r="BE438" s="281"/>
      <c r="BF438" s="281"/>
      <c r="BG438" s="281"/>
      <c r="BH438" s="281"/>
      <c r="BI438" s="281"/>
      <c r="BJ438" s="281"/>
      <c r="BK438" s="281"/>
      <c r="BL438" s="281"/>
      <c r="BM438" s="281"/>
      <c r="BN438" s="281"/>
      <c r="BO438" s="281"/>
      <c r="BP438" s="281"/>
      <c r="BQ438" s="281"/>
      <c r="BR438" s="281"/>
      <c r="BS438" s="281"/>
      <c r="BT438" s="281"/>
      <c r="BU438" s="281"/>
      <c r="BV438" s="281"/>
      <c r="BW438" s="281"/>
      <c r="BX438" s="281"/>
      <c r="BY438" s="281"/>
      <c r="BZ438" s="281"/>
      <c r="CA438" s="281"/>
      <c r="CB438" s="102"/>
      <c r="CC438" s="125"/>
      <c r="CD438" s="125"/>
      <c r="CJ438" s="147"/>
    </row>
    <row r="439" spans="2:88" s="15" customFormat="1" ht="17.100000000000001" customHeight="1">
      <c r="B439" s="321"/>
      <c r="C439" s="102"/>
      <c r="D439" s="102"/>
      <c r="E439" s="102"/>
      <c r="F439" s="102"/>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1"/>
      <c r="AL439" s="281"/>
      <c r="AM439" s="281"/>
      <c r="AN439" s="281"/>
      <c r="AO439" s="281"/>
      <c r="AP439" s="281"/>
      <c r="AQ439" s="281"/>
      <c r="AR439" s="281"/>
      <c r="AS439" s="281"/>
      <c r="AT439" s="281"/>
      <c r="AU439" s="281"/>
      <c r="AV439" s="281"/>
      <c r="AW439" s="281"/>
      <c r="AX439" s="281"/>
      <c r="AY439" s="281"/>
      <c r="AZ439" s="281"/>
      <c r="BA439" s="281"/>
      <c r="BB439" s="281"/>
      <c r="BC439" s="281"/>
      <c r="BD439" s="281"/>
      <c r="BE439" s="281"/>
      <c r="BF439" s="281"/>
      <c r="BG439" s="281"/>
      <c r="BH439" s="281"/>
      <c r="BI439" s="281"/>
      <c r="BJ439" s="281"/>
      <c r="BK439" s="281"/>
      <c r="BL439" s="281"/>
      <c r="BM439" s="281"/>
      <c r="BN439" s="281"/>
      <c r="BO439" s="281"/>
      <c r="BP439" s="281"/>
      <c r="BQ439" s="281"/>
      <c r="BR439" s="281"/>
      <c r="BS439" s="281"/>
      <c r="BT439" s="281"/>
      <c r="BU439" s="281"/>
      <c r="BV439" s="281"/>
      <c r="BW439" s="281"/>
      <c r="BX439" s="281"/>
      <c r="BY439" s="281"/>
      <c r="BZ439" s="281"/>
      <c r="CA439" s="281"/>
      <c r="CB439" s="102"/>
      <c r="CC439" s="125"/>
      <c r="CD439" s="125"/>
      <c r="CJ439" s="147"/>
    </row>
    <row r="440" spans="2:88" s="1" customFormat="1" ht="17.100000000000001" customHeight="1">
      <c r="B440" s="321"/>
      <c r="C440" s="24"/>
      <c r="D440" s="24"/>
      <c r="E440" s="24"/>
      <c r="F440" s="24"/>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1"/>
      <c r="AL440" s="281"/>
      <c r="AM440" s="281"/>
      <c r="AN440" s="281"/>
      <c r="AO440" s="281"/>
      <c r="AP440" s="281"/>
      <c r="AQ440" s="281"/>
      <c r="AR440" s="281"/>
      <c r="AS440" s="281"/>
      <c r="AT440" s="281"/>
      <c r="AU440" s="281"/>
      <c r="AV440" s="281"/>
      <c r="AW440" s="281"/>
      <c r="AX440" s="281"/>
      <c r="AY440" s="281"/>
      <c r="AZ440" s="281"/>
      <c r="BA440" s="281"/>
      <c r="BB440" s="281"/>
      <c r="BC440" s="281"/>
      <c r="BD440" s="281"/>
      <c r="BE440" s="281"/>
      <c r="BF440" s="281"/>
      <c r="BG440" s="281"/>
      <c r="BH440" s="281"/>
      <c r="BI440" s="281"/>
      <c r="BJ440" s="281"/>
      <c r="BK440" s="281"/>
      <c r="BL440" s="281"/>
      <c r="BM440" s="281"/>
      <c r="BN440" s="281"/>
      <c r="BO440" s="281"/>
      <c r="BP440" s="281"/>
      <c r="BQ440" s="281"/>
      <c r="BR440" s="281"/>
      <c r="BS440" s="281"/>
      <c r="BT440" s="281"/>
      <c r="BU440" s="281"/>
      <c r="BV440" s="281"/>
      <c r="BW440" s="281"/>
      <c r="BX440" s="281"/>
      <c r="BY440" s="281"/>
      <c r="BZ440" s="281"/>
      <c r="CA440" s="281"/>
      <c r="CB440" s="25"/>
      <c r="CJ440" s="140"/>
    </row>
    <row r="441" spans="2:88" s="1" customFormat="1" ht="17.100000000000001" customHeight="1">
      <c r="B441" s="321"/>
      <c r="C441" s="24"/>
      <c r="D441" s="24"/>
      <c r="E441" s="24"/>
      <c r="F441" s="24"/>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1"/>
      <c r="AL441" s="281"/>
      <c r="AM441" s="281"/>
      <c r="AN441" s="281"/>
      <c r="AO441" s="281"/>
      <c r="AP441" s="281"/>
      <c r="AQ441" s="281"/>
      <c r="AR441" s="281"/>
      <c r="AS441" s="281"/>
      <c r="AT441" s="281"/>
      <c r="AU441" s="281"/>
      <c r="AV441" s="281"/>
      <c r="AW441" s="281"/>
      <c r="AX441" s="281"/>
      <c r="AY441" s="281"/>
      <c r="AZ441" s="281"/>
      <c r="BA441" s="281"/>
      <c r="BB441" s="281"/>
      <c r="BC441" s="281"/>
      <c r="BD441" s="281"/>
      <c r="BE441" s="281"/>
      <c r="BF441" s="281"/>
      <c r="BG441" s="281"/>
      <c r="BH441" s="281"/>
      <c r="BI441" s="281"/>
      <c r="BJ441" s="281"/>
      <c r="BK441" s="281"/>
      <c r="BL441" s="281"/>
      <c r="BM441" s="281"/>
      <c r="BN441" s="281"/>
      <c r="BO441" s="281"/>
      <c r="BP441" s="281"/>
      <c r="BQ441" s="281"/>
      <c r="BR441" s="281"/>
      <c r="BS441" s="281"/>
      <c r="BT441" s="281"/>
      <c r="BU441" s="281"/>
      <c r="BV441" s="281"/>
      <c r="BW441" s="281"/>
      <c r="BX441" s="281"/>
      <c r="BY441" s="281"/>
      <c r="BZ441" s="281"/>
      <c r="CA441" s="281"/>
      <c r="CB441" s="25"/>
      <c r="CJ441" s="140"/>
    </row>
    <row r="442" spans="2:88" s="1" customFormat="1" ht="17.100000000000001" customHeight="1">
      <c r="B442" s="321"/>
      <c r="C442" s="24"/>
      <c r="D442" s="24"/>
      <c r="E442" s="24"/>
      <c r="F442" s="24"/>
      <c r="G442" s="281"/>
      <c r="H442" s="281"/>
      <c r="I442" s="281"/>
      <c r="J442" s="281"/>
      <c r="K442" s="281"/>
      <c r="L442" s="281"/>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1"/>
      <c r="AL442" s="281"/>
      <c r="AM442" s="281"/>
      <c r="AN442" s="281"/>
      <c r="AO442" s="281"/>
      <c r="AP442" s="281"/>
      <c r="AQ442" s="281"/>
      <c r="AR442" s="281"/>
      <c r="AS442" s="281"/>
      <c r="AT442" s="281"/>
      <c r="AU442" s="281"/>
      <c r="AV442" s="281"/>
      <c r="AW442" s="281"/>
      <c r="AX442" s="281"/>
      <c r="AY442" s="281"/>
      <c r="AZ442" s="281"/>
      <c r="BA442" s="281"/>
      <c r="BB442" s="281"/>
      <c r="BC442" s="281"/>
      <c r="BD442" s="281"/>
      <c r="BE442" s="281"/>
      <c r="BF442" s="281"/>
      <c r="BG442" s="281"/>
      <c r="BH442" s="281"/>
      <c r="BI442" s="281"/>
      <c r="BJ442" s="281"/>
      <c r="BK442" s="281"/>
      <c r="BL442" s="281"/>
      <c r="BM442" s="281"/>
      <c r="BN442" s="281"/>
      <c r="BO442" s="281"/>
      <c r="BP442" s="281"/>
      <c r="BQ442" s="281"/>
      <c r="BR442" s="281"/>
      <c r="BS442" s="281"/>
      <c r="BT442" s="281"/>
      <c r="BU442" s="281"/>
      <c r="BV442" s="281"/>
      <c r="BW442" s="281"/>
      <c r="BX442" s="281"/>
      <c r="BY442" s="281"/>
      <c r="BZ442" s="281"/>
      <c r="CA442" s="281"/>
      <c r="CB442" s="25"/>
      <c r="CJ442" s="140"/>
    </row>
    <row r="443" spans="2:88" s="1" customFormat="1" ht="17.100000000000001" customHeight="1">
      <c r="B443" s="321"/>
      <c r="C443" s="24"/>
      <c r="D443" s="24"/>
      <c r="E443" s="24"/>
      <c r="F443" s="24"/>
      <c r="G443" s="281"/>
      <c r="H443" s="281"/>
      <c r="I443" s="281"/>
      <c r="J443" s="281"/>
      <c r="K443" s="281"/>
      <c r="L443" s="281"/>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1"/>
      <c r="AL443" s="281"/>
      <c r="AM443" s="281"/>
      <c r="AN443" s="281"/>
      <c r="AO443" s="281"/>
      <c r="AP443" s="281"/>
      <c r="AQ443" s="281"/>
      <c r="AR443" s="281"/>
      <c r="AS443" s="281"/>
      <c r="AT443" s="281"/>
      <c r="AU443" s="281"/>
      <c r="AV443" s="281"/>
      <c r="AW443" s="281"/>
      <c r="AX443" s="281"/>
      <c r="AY443" s="281"/>
      <c r="AZ443" s="281"/>
      <c r="BA443" s="281"/>
      <c r="BB443" s="281"/>
      <c r="BC443" s="281"/>
      <c r="BD443" s="281"/>
      <c r="BE443" s="281"/>
      <c r="BF443" s="281"/>
      <c r="BG443" s="281"/>
      <c r="BH443" s="281"/>
      <c r="BI443" s="281"/>
      <c r="BJ443" s="281"/>
      <c r="BK443" s="281"/>
      <c r="BL443" s="281"/>
      <c r="BM443" s="281"/>
      <c r="BN443" s="281"/>
      <c r="BO443" s="281"/>
      <c r="BP443" s="281"/>
      <c r="BQ443" s="281"/>
      <c r="BR443" s="281"/>
      <c r="BS443" s="281"/>
      <c r="BT443" s="281"/>
      <c r="BU443" s="281"/>
      <c r="BV443" s="281"/>
      <c r="BW443" s="281"/>
      <c r="BX443" s="281"/>
      <c r="BY443" s="281"/>
      <c r="BZ443" s="281"/>
      <c r="CA443" s="281"/>
      <c r="CB443" s="25"/>
      <c r="CJ443" s="140"/>
    </row>
    <row r="444" spans="2:88" s="1" customFormat="1" ht="17.100000000000001" customHeight="1">
      <c r="B444" s="321"/>
      <c r="C444" s="24"/>
      <c r="D444" s="24"/>
      <c r="E444" s="24"/>
      <c r="F444" s="24"/>
      <c r="G444" s="281"/>
      <c r="H444" s="281"/>
      <c r="I444" s="281"/>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c r="AL444" s="281"/>
      <c r="AM444" s="281"/>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c r="BR444" s="281"/>
      <c r="BS444" s="281"/>
      <c r="BT444" s="281"/>
      <c r="BU444" s="281"/>
      <c r="BV444" s="281"/>
      <c r="BW444" s="281"/>
      <c r="BX444" s="281"/>
      <c r="BY444" s="281"/>
      <c r="BZ444" s="281"/>
      <c r="CA444" s="281"/>
      <c r="CB444" s="25"/>
      <c r="CJ444" s="140"/>
    </row>
    <row r="445" spans="2:88" s="1" customFormat="1" ht="17.100000000000001" customHeight="1">
      <c r="B445" s="321"/>
      <c r="C445" s="24"/>
      <c r="D445" s="24"/>
      <c r="E445" s="24"/>
      <c r="F445" s="24"/>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1"/>
      <c r="AL445" s="281"/>
      <c r="AM445" s="281"/>
      <c r="AN445" s="281"/>
      <c r="AO445" s="281"/>
      <c r="AP445" s="281"/>
      <c r="AQ445" s="281"/>
      <c r="AR445" s="281"/>
      <c r="AS445" s="281"/>
      <c r="AT445" s="281"/>
      <c r="AU445" s="281"/>
      <c r="AV445" s="281"/>
      <c r="AW445" s="281"/>
      <c r="AX445" s="281"/>
      <c r="AY445" s="281"/>
      <c r="AZ445" s="281"/>
      <c r="BA445" s="281"/>
      <c r="BB445" s="281"/>
      <c r="BC445" s="281"/>
      <c r="BD445" s="281"/>
      <c r="BE445" s="281"/>
      <c r="BF445" s="281"/>
      <c r="BG445" s="281"/>
      <c r="BH445" s="281"/>
      <c r="BI445" s="281"/>
      <c r="BJ445" s="281"/>
      <c r="BK445" s="281"/>
      <c r="BL445" s="281"/>
      <c r="BM445" s="281"/>
      <c r="BN445" s="281"/>
      <c r="BO445" s="281"/>
      <c r="BP445" s="281"/>
      <c r="BQ445" s="281"/>
      <c r="BR445" s="281"/>
      <c r="BS445" s="281"/>
      <c r="BT445" s="281"/>
      <c r="BU445" s="281"/>
      <c r="BV445" s="281"/>
      <c r="BW445" s="281"/>
      <c r="BX445" s="281"/>
      <c r="BY445" s="281"/>
      <c r="BZ445" s="281"/>
      <c r="CA445" s="281"/>
      <c r="CB445" s="25"/>
      <c r="CJ445" s="140"/>
    </row>
    <row r="446" spans="2:88" s="1" customFormat="1" ht="17.100000000000001" customHeight="1">
      <c r="B446" s="321"/>
      <c r="C446" s="24"/>
      <c r="D446" s="24"/>
      <c r="E446" s="24"/>
      <c r="F446" s="24"/>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1"/>
      <c r="AL446" s="281"/>
      <c r="AM446" s="281"/>
      <c r="AN446" s="281"/>
      <c r="AO446" s="281"/>
      <c r="AP446" s="281"/>
      <c r="AQ446" s="281"/>
      <c r="AR446" s="281"/>
      <c r="AS446" s="281"/>
      <c r="AT446" s="281"/>
      <c r="AU446" s="281"/>
      <c r="AV446" s="281"/>
      <c r="AW446" s="281"/>
      <c r="AX446" s="281"/>
      <c r="AY446" s="281"/>
      <c r="AZ446" s="281"/>
      <c r="BA446" s="281"/>
      <c r="BB446" s="281"/>
      <c r="BC446" s="281"/>
      <c r="BD446" s="281"/>
      <c r="BE446" s="281"/>
      <c r="BF446" s="281"/>
      <c r="BG446" s="281"/>
      <c r="BH446" s="281"/>
      <c r="BI446" s="281"/>
      <c r="BJ446" s="281"/>
      <c r="BK446" s="281"/>
      <c r="BL446" s="281"/>
      <c r="BM446" s="281"/>
      <c r="BN446" s="281"/>
      <c r="BO446" s="281"/>
      <c r="BP446" s="281"/>
      <c r="BQ446" s="281"/>
      <c r="BR446" s="281"/>
      <c r="BS446" s="281"/>
      <c r="BT446" s="281"/>
      <c r="BU446" s="281"/>
      <c r="BV446" s="281"/>
      <c r="BW446" s="281"/>
      <c r="BX446" s="281"/>
      <c r="BY446" s="281"/>
      <c r="BZ446" s="281"/>
      <c r="CA446" s="281"/>
      <c r="CB446" s="25"/>
      <c r="CJ446" s="140"/>
    </row>
    <row r="447" spans="2:88" s="1" customFormat="1" ht="17.100000000000001" customHeight="1">
      <c r="B447" s="195" t="s">
        <v>1018</v>
      </c>
      <c r="C447" s="24"/>
      <c r="D447" s="24"/>
      <c r="E447" s="24"/>
      <c r="F447" s="24"/>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1"/>
      <c r="AL447" s="281"/>
      <c r="AM447" s="281"/>
      <c r="AN447" s="281"/>
      <c r="AO447" s="281"/>
      <c r="AP447" s="281"/>
      <c r="AQ447" s="281"/>
      <c r="AR447" s="281"/>
      <c r="AS447" s="281"/>
      <c r="AT447" s="281"/>
      <c r="AU447" s="281"/>
      <c r="AV447" s="281"/>
      <c r="AW447" s="281"/>
      <c r="AX447" s="281"/>
      <c r="AY447" s="281"/>
      <c r="AZ447" s="281"/>
      <c r="BA447" s="281"/>
      <c r="BB447" s="281"/>
      <c r="BC447" s="281"/>
      <c r="BD447" s="281"/>
      <c r="BE447" s="281"/>
      <c r="BF447" s="281"/>
      <c r="BG447" s="281"/>
      <c r="BH447" s="281"/>
      <c r="BI447" s="281"/>
      <c r="BJ447" s="281"/>
      <c r="BK447" s="281"/>
      <c r="BL447" s="281"/>
      <c r="BM447" s="281"/>
      <c r="BN447" s="281"/>
      <c r="BO447" s="281"/>
      <c r="BP447" s="281"/>
      <c r="BQ447" s="281"/>
      <c r="BR447" s="281"/>
      <c r="BS447" s="281"/>
      <c r="BT447" s="281"/>
      <c r="BU447" s="281"/>
      <c r="BV447" s="281"/>
      <c r="BW447" s="281"/>
      <c r="BX447" s="281"/>
      <c r="BY447" s="281"/>
      <c r="BZ447" s="281"/>
      <c r="CA447" s="281"/>
      <c r="CB447" s="25"/>
      <c r="CC447" s="174" t="s">
        <v>1018</v>
      </c>
      <c r="CJ447" s="140"/>
    </row>
    <row r="448" spans="2:88" s="2" customFormat="1" ht="15.75" customHeight="1" thickBot="1">
      <c r="B448" s="196" t="s">
        <v>1015</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6" t="s">
        <v>1015</v>
      </c>
      <c r="CD448" s="1"/>
      <c r="CJ448" s="58"/>
    </row>
    <row r="449" spans="2:88" s="12" customFormat="1" ht="18" customHeight="1">
      <c r="B449" s="197" t="s">
        <v>1016</v>
      </c>
      <c r="C449" s="269" t="s">
        <v>188</v>
      </c>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69"/>
      <c r="AE449" s="269"/>
      <c r="AF449" s="269"/>
      <c r="AG449" s="269"/>
      <c r="AH449" s="269"/>
      <c r="AI449" s="269"/>
      <c r="AJ449" s="269"/>
      <c r="AK449" s="269"/>
      <c r="AL449" s="269"/>
      <c r="AM449" s="269"/>
      <c r="AN449" s="269"/>
      <c r="AO449" s="269"/>
      <c r="AP449" s="269"/>
      <c r="AQ449" s="269"/>
      <c r="AR449" s="269"/>
      <c r="AS449" s="269"/>
      <c r="AT449" s="269"/>
      <c r="AU449" s="269"/>
      <c r="AV449" s="269"/>
      <c r="AW449" s="269"/>
      <c r="AX449" s="269"/>
      <c r="AY449" s="269"/>
      <c r="AZ449" s="269"/>
      <c r="BA449" s="269"/>
      <c r="BB449" s="269"/>
      <c r="BC449" s="269"/>
      <c r="BD449" s="269"/>
      <c r="BE449" s="269"/>
      <c r="BF449" s="269"/>
      <c r="BG449" s="269"/>
      <c r="BH449" s="269"/>
      <c r="BI449" s="269"/>
      <c r="BJ449" s="269"/>
      <c r="BK449" s="269"/>
      <c r="BL449" s="269"/>
      <c r="BM449" s="269"/>
      <c r="BN449" s="269"/>
      <c r="BO449" s="269"/>
      <c r="BP449" s="269"/>
      <c r="BQ449" s="269"/>
      <c r="BR449" s="269"/>
      <c r="BS449" s="269"/>
      <c r="BT449" s="269"/>
      <c r="BU449" s="269"/>
      <c r="BV449" s="269"/>
      <c r="BW449" s="269"/>
      <c r="BX449" s="269"/>
      <c r="BY449" s="269"/>
      <c r="BZ449" s="269"/>
      <c r="CA449" s="269"/>
      <c r="CB449" s="269"/>
      <c r="CC449" s="177" t="s">
        <v>1016</v>
      </c>
      <c r="CD449" s="119" t="s">
        <v>1033</v>
      </c>
      <c r="CJ449" s="142"/>
    </row>
    <row r="450" spans="2:88" s="14" customFormat="1" ht="15.75" customHeight="1">
      <c r="B450" s="209"/>
      <c r="C450" s="324" t="s">
        <v>189</v>
      </c>
      <c r="D450" s="324"/>
      <c r="E450" s="324"/>
      <c r="F450" s="324"/>
      <c r="G450" s="324"/>
      <c r="H450" s="324"/>
      <c r="I450" s="324"/>
      <c r="J450" s="324"/>
      <c r="K450" s="324"/>
      <c r="L450" s="324"/>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c r="AS450" s="324"/>
      <c r="AT450" s="324"/>
      <c r="AU450" s="324"/>
      <c r="AV450" s="324"/>
      <c r="AW450" s="324"/>
      <c r="AX450" s="324"/>
      <c r="AY450" s="324"/>
      <c r="AZ450" s="324"/>
      <c r="BA450" s="324"/>
      <c r="BB450" s="324"/>
      <c r="BC450" s="324"/>
      <c r="BD450" s="324"/>
      <c r="BE450" s="324"/>
      <c r="BF450" s="324"/>
      <c r="BG450" s="324"/>
      <c r="BH450" s="324"/>
      <c r="BI450" s="324"/>
      <c r="BJ450" s="324"/>
      <c r="BK450" s="324"/>
      <c r="BL450" s="324"/>
      <c r="BM450" s="324"/>
      <c r="BN450" s="324"/>
      <c r="BO450" s="324"/>
      <c r="BP450" s="324"/>
      <c r="BQ450" s="324"/>
      <c r="BR450" s="324"/>
      <c r="BS450" s="324"/>
      <c r="BT450" s="324"/>
      <c r="BU450" s="324"/>
      <c r="BV450" s="324"/>
      <c r="BW450" s="324"/>
      <c r="BX450" s="324"/>
      <c r="BY450" s="324"/>
      <c r="BZ450" s="324"/>
      <c r="CA450" s="324"/>
      <c r="CB450" s="324"/>
      <c r="CC450" s="118"/>
      <c r="CD450" s="118"/>
      <c r="CJ450" s="146"/>
    </row>
    <row r="451" spans="2:88" s="2" customFormat="1" ht="2.1" customHeight="1">
      <c r="B451" s="209"/>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21" t="s">
        <v>1043</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21"/>
      <c r="C453" s="94"/>
      <c r="D453" s="94" t="s">
        <v>190</v>
      </c>
      <c r="E453" s="94"/>
      <c r="F453" s="94"/>
      <c r="G453" s="94"/>
      <c r="H453" s="94"/>
      <c r="I453" s="94"/>
      <c r="J453" s="94"/>
      <c r="K453" s="94"/>
      <c r="L453" s="94"/>
      <c r="M453" s="94"/>
      <c r="N453" s="94"/>
      <c r="O453" s="94"/>
      <c r="P453" s="94"/>
      <c r="Q453" s="94"/>
      <c r="R453" s="94"/>
      <c r="S453" s="94"/>
      <c r="T453" s="94"/>
      <c r="U453" s="95"/>
      <c r="V453" s="95"/>
      <c r="W453" s="95"/>
      <c r="X453" s="95"/>
      <c r="Y453" s="95"/>
      <c r="Z453" s="95"/>
      <c r="AA453" s="323"/>
      <c r="AB453" s="323"/>
      <c r="AC453" s="323"/>
      <c r="AD453" s="323"/>
      <c r="AE453" s="323"/>
      <c r="AF453" s="323"/>
      <c r="AG453" s="323"/>
      <c r="AH453" s="323"/>
      <c r="AI453" s="323"/>
      <c r="AJ453" s="323"/>
      <c r="AK453" s="323"/>
      <c r="AL453" s="323"/>
      <c r="AM453" s="323"/>
      <c r="AN453" s="323"/>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8" t="s">
        <v>816</v>
      </c>
      <c r="CD453" s="118"/>
      <c r="CJ453" s="146"/>
    </row>
    <row r="454" spans="2:88" s="2" customFormat="1" ht="4.5" customHeight="1">
      <c r="B454" s="321"/>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21"/>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21"/>
      <c r="C456" s="94"/>
      <c r="D456" s="94" t="s">
        <v>191</v>
      </c>
      <c r="E456" s="94"/>
      <c r="F456" s="94"/>
      <c r="G456" s="94"/>
      <c r="H456" s="94"/>
      <c r="I456" s="94"/>
      <c r="J456" s="94"/>
      <c r="K456" s="94"/>
      <c r="L456" s="94"/>
      <c r="M456" s="94"/>
      <c r="N456" s="94"/>
      <c r="O456" s="94"/>
      <c r="P456" s="94"/>
      <c r="Q456" s="94"/>
      <c r="R456" s="94"/>
      <c r="S456" s="94"/>
      <c r="T456" s="94"/>
      <c r="U456" s="95"/>
      <c r="V456" s="95"/>
      <c r="W456" s="95"/>
      <c r="X456" s="95"/>
      <c r="Y456" s="95"/>
      <c r="Z456" s="95"/>
      <c r="AA456" s="307"/>
      <c r="AB456" s="307"/>
      <c r="AC456" s="307"/>
      <c r="AD456" s="307"/>
      <c r="AE456" s="307"/>
      <c r="AF456" s="307"/>
      <c r="AG456" s="307"/>
      <c r="AH456" s="307"/>
      <c r="AI456" s="307"/>
      <c r="AJ456" s="307"/>
      <c r="AK456" s="307"/>
      <c r="AL456" s="307"/>
      <c r="AM456" s="307"/>
      <c r="AN456" s="307"/>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8" t="s">
        <v>815</v>
      </c>
      <c r="CD456" s="118"/>
      <c r="CJ456" s="146"/>
    </row>
    <row r="457" spans="2:88" s="2" customFormat="1" ht="4.5" customHeight="1">
      <c r="B457" s="321"/>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21"/>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21"/>
      <c r="C459" s="94"/>
      <c r="D459" s="94" t="s">
        <v>192</v>
      </c>
      <c r="E459" s="94"/>
      <c r="F459" s="94"/>
      <c r="G459" s="94"/>
      <c r="H459" s="94"/>
      <c r="I459" s="94"/>
      <c r="J459" s="94"/>
      <c r="K459" s="94"/>
      <c r="L459" s="94"/>
      <c r="M459" s="94"/>
      <c r="N459" s="94"/>
      <c r="O459" s="94"/>
      <c r="P459" s="94"/>
      <c r="Q459" s="94"/>
      <c r="R459" s="94"/>
      <c r="S459" s="94"/>
      <c r="T459" s="94"/>
      <c r="U459" s="94"/>
      <c r="V459" s="96"/>
      <c r="W459" s="96"/>
      <c r="X459" s="96"/>
      <c r="Y459" s="96"/>
      <c r="Z459" s="96"/>
      <c r="AA459" s="324" t="str">
        <f>IF(V459="","","m")</f>
        <v/>
      </c>
      <c r="AB459" s="324"/>
      <c r="AC459" s="324"/>
      <c r="AD459" s="324"/>
      <c r="AE459" s="324"/>
      <c r="AF459" s="324"/>
      <c r="AG459" s="324"/>
      <c r="AH459" s="324"/>
      <c r="AI459" s="324"/>
      <c r="AJ459" s="324"/>
      <c r="AK459" s="324"/>
      <c r="AL459" s="324"/>
      <c r="AM459" s="324"/>
      <c r="AN459" s="32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8"/>
      <c r="CD459" s="118"/>
      <c r="CJ459" s="146"/>
    </row>
    <row r="460" spans="2:88" s="14" customFormat="1" ht="17.100000000000001" customHeight="1">
      <c r="B460" s="321"/>
      <c r="C460" s="94"/>
      <c r="D460" s="94"/>
      <c r="E460" s="94"/>
      <c r="F460" s="42" t="s">
        <v>193</v>
      </c>
      <c r="G460" s="42"/>
      <c r="H460" s="42"/>
      <c r="I460" s="42"/>
      <c r="J460" s="42"/>
      <c r="K460" s="42"/>
      <c r="L460" s="42"/>
      <c r="M460" s="42"/>
      <c r="N460" s="42"/>
      <c r="O460" s="97"/>
      <c r="P460" s="98"/>
      <c r="Q460" s="98"/>
      <c r="R460" s="98"/>
      <c r="S460" s="98"/>
      <c r="T460" s="98"/>
      <c r="U460" s="98"/>
      <c r="V460" s="98"/>
      <c r="W460" s="96"/>
      <c r="X460" s="96"/>
      <c r="Y460" s="96"/>
      <c r="Z460" s="96"/>
      <c r="AA460" s="273"/>
      <c r="AB460" s="273"/>
      <c r="AC460" s="273"/>
      <c r="AD460" s="273"/>
      <c r="AE460" s="273"/>
      <c r="AF460" s="273"/>
      <c r="AG460" s="273"/>
      <c r="AH460" s="273"/>
      <c r="AI460" s="273"/>
      <c r="AJ460" s="273"/>
      <c r="AK460" s="273"/>
      <c r="AL460" s="273"/>
      <c r="AM460" s="273"/>
      <c r="AN460" s="273"/>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8"/>
      <c r="CD460" s="118"/>
      <c r="CJ460" s="146"/>
    </row>
    <row r="461" spans="2:88" s="14" customFormat="1" ht="17.100000000000001" customHeight="1">
      <c r="B461" s="321"/>
      <c r="C461" s="94"/>
      <c r="D461" s="94"/>
      <c r="E461" s="94"/>
      <c r="F461" s="42" t="s">
        <v>194</v>
      </c>
      <c r="G461" s="94"/>
      <c r="H461" s="94"/>
      <c r="I461" s="94"/>
      <c r="J461" s="94"/>
      <c r="K461" s="94"/>
      <c r="L461" s="94"/>
      <c r="M461" s="94"/>
      <c r="N461" s="94"/>
      <c r="O461" s="97"/>
      <c r="P461" s="98"/>
      <c r="Q461" s="94"/>
      <c r="R461" s="94"/>
      <c r="S461" s="94"/>
      <c r="T461" s="94"/>
      <c r="U461" s="94"/>
      <c r="V461" s="94"/>
      <c r="W461" s="96"/>
      <c r="X461" s="96"/>
      <c r="Y461" s="96"/>
      <c r="Z461" s="96"/>
      <c r="AA461" s="273"/>
      <c r="AB461" s="273"/>
      <c r="AC461" s="273"/>
      <c r="AD461" s="273"/>
      <c r="AE461" s="273"/>
      <c r="AF461" s="273"/>
      <c r="AG461" s="273"/>
      <c r="AH461" s="273"/>
      <c r="AI461" s="273"/>
      <c r="AJ461" s="273"/>
      <c r="AK461" s="273"/>
      <c r="AL461" s="273"/>
      <c r="AM461" s="273"/>
      <c r="AN461" s="273"/>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8"/>
      <c r="CD461" s="118"/>
      <c r="CJ461" s="146"/>
    </row>
    <row r="462" spans="2:88" s="14" customFormat="1" ht="17.100000000000001" customHeight="1">
      <c r="B462" s="321"/>
      <c r="C462" s="94"/>
      <c r="D462" s="94"/>
      <c r="E462" s="94"/>
      <c r="F462" s="42" t="s">
        <v>195</v>
      </c>
      <c r="G462" s="94"/>
      <c r="H462" s="94"/>
      <c r="I462" s="94"/>
      <c r="J462" s="94"/>
      <c r="K462" s="94"/>
      <c r="L462" s="94"/>
      <c r="M462" s="94"/>
      <c r="N462" s="94"/>
      <c r="O462" s="94"/>
      <c r="P462" s="94"/>
      <c r="Q462" s="94" t="s">
        <v>196</v>
      </c>
      <c r="R462" s="94"/>
      <c r="S462" s="94"/>
      <c r="T462" s="99"/>
      <c r="U462" s="99"/>
      <c r="V462" s="99" t="s">
        <v>59</v>
      </c>
      <c r="W462" s="323"/>
      <c r="X462" s="323"/>
      <c r="Y462" s="323"/>
      <c r="Z462" s="323"/>
      <c r="AA462" s="323"/>
      <c r="AB462" s="323"/>
      <c r="AC462" s="323"/>
      <c r="AD462" s="94" t="s">
        <v>55</v>
      </c>
      <c r="AE462" s="94"/>
      <c r="AF462" s="94"/>
      <c r="AG462" s="94"/>
      <c r="AH462" s="94"/>
      <c r="AI462" s="94"/>
      <c r="AJ462" s="94"/>
      <c r="AK462" s="94"/>
      <c r="AL462" s="94"/>
      <c r="AM462" s="94" t="s">
        <v>197</v>
      </c>
      <c r="AN462" s="94"/>
      <c r="AO462" s="94"/>
      <c r="AP462" s="99"/>
      <c r="AQ462" s="99"/>
      <c r="AR462" s="99" t="s">
        <v>59</v>
      </c>
      <c r="AS462" s="323"/>
      <c r="AT462" s="323"/>
      <c r="AU462" s="323"/>
      <c r="AV462" s="323"/>
      <c r="AW462" s="323"/>
      <c r="AX462" s="323"/>
      <c r="AY462" s="323"/>
      <c r="AZ462" s="94" t="s">
        <v>55</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8"/>
      <c r="CD462" s="118"/>
      <c r="CJ462" s="146"/>
    </row>
    <row r="463" spans="2:88" s="14" customFormat="1" ht="17.100000000000001" customHeight="1">
      <c r="B463" s="321"/>
      <c r="C463" s="94"/>
      <c r="D463" s="94"/>
      <c r="E463" s="94"/>
      <c r="F463" s="42" t="s">
        <v>198</v>
      </c>
      <c r="G463" s="94"/>
      <c r="H463" s="94"/>
      <c r="I463" s="94"/>
      <c r="J463" s="94"/>
      <c r="K463" s="94"/>
      <c r="L463" s="94"/>
      <c r="M463" s="100"/>
      <c r="N463" s="100"/>
      <c r="O463" s="100"/>
      <c r="P463" s="100"/>
      <c r="Q463" s="325"/>
      <c r="R463" s="325"/>
      <c r="S463" s="325"/>
      <c r="T463" s="325"/>
      <c r="U463" s="325"/>
      <c r="V463" s="325"/>
      <c r="W463" s="325"/>
      <c r="X463" s="325"/>
      <c r="Y463" s="325"/>
      <c r="Z463" s="325"/>
      <c r="AA463" s="325"/>
      <c r="AB463" s="325"/>
      <c r="AC463" s="325"/>
      <c r="AD463" s="325"/>
      <c r="AE463" s="325"/>
      <c r="AF463" s="325"/>
      <c r="AG463" s="325"/>
      <c r="AH463" s="325"/>
      <c r="AI463" s="325"/>
      <c r="AJ463" s="325"/>
      <c r="AK463" s="325"/>
      <c r="AL463" s="325"/>
      <c r="AM463" s="325"/>
      <c r="AN463" s="100"/>
      <c r="AO463" s="100"/>
      <c r="AP463" s="326" t="s">
        <v>738</v>
      </c>
      <c r="AQ463" s="326"/>
      <c r="AR463" s="326"/>
      <c r="AS463" s="100"/>
      <c r="AT463" s="100"/>
      <c r="AU463" s="325"/>
      <c r="AV463" s="325"/>
      <c r="AW463" s="325"/>
      <c r="AX463" s="325"/>
      <c r="AY463" s="325"/>
      <c r="AZ463" s="325"/>
      <c r="BA463" s="325"/>
      <c r="BB463" s="325"/>
      <c r="BC463" s="325"/>
      <c r="BD463" s="325"/>
      <c r="BE463" s="325"/>
      <c r="BF463" s="325"/>
      <c r="BG463" s="325"/>
      <c r="BH463" s="325"/>
      <c r="BI463" s="325"/>
      <c r="BJ463" s="325"/>
      <c r="BK463" s="325"/>
      <c r="BL463" s="325"/>
      <c r="BM463" s="325"/>
      <c r="BN463" s="325"/>
      <c r="BO463" s="94"/>
      <c r="BP463" s="94"/>
      <c r="BQ463" s="94"/>
      <c r="BR463" s="94"/>
      <c r="BS463" s="94"/>
      <c r="BT463" s="94"/>
      <c r="BU463" s="94"/>
      <c r="BV463" s="94"/>
      <c r="BW463" s="94"/>
      <c r="BX463" s="94"/>
      <c r="BY463" s="94"/>
      <c r="BZ463" s="94"/>
      <c r="CA463" s="94"/>
      <c r="CB463" s="94"/>
      <c r="CC463" s="118"/>
      <c r="CD463" s="118"/>
      <c r="CJ463" s="146"/>
    </row>
    <row r="464" spans="2:88" s="2" customFormat="1" ht="4.5" customHeight="1">
      <c r="B464" s="321"/>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21"/>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21"/>
      <c r="C466" s="94"/>
      <c r="D466" s="324" t="s">
        <v>199</v>
      </c>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c r="AS466" s="324"/>
      <c r="AT466" s="324"/>
      <c r="AU466" s="324"/>
      <c r="AV466" s="324"/>
      <c r="AW466" s="324"/>
      <c r="AX466" s="324"/>
      <c r="AY466" s="324"/>
      <c r="AZ466" s="324"/>
      <c r="BA466" s="324"/>
      <c r="BB466" s="324"/>
      <c r="BC466" s="32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8"/>
      <c r="CD466" s="118"/>
      <c r="CJ466" s="146"/>
    </row>
    <row r="467" spans="2:88" s="14" customFormat="1" ht="17.100000000000001" customHeight="1">
      <c r="B467" s="321"/>
      <c r="C467" s="94"/>
      <c r="D467" s="94"/>
      <c r="E467" s="94"/>
      <c r="F467" s="94"/>
      <c r="G467" s="323" t="s">
        <v>37</v>
      </c>
      <c r="H467" s="323"/>
      <c r="I467" s="323"/>
      <c r="J467" s="94" t="s">
        <v>655</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8"/>
      <c r="CD467" s="118"/>
      <c r="CJ467" s="146"/>
    </row>
    <row r="468" spans="2:88" s="14" customFormat="1" ht="17.100000000000001" customHeight="1">
      <c r="B468" s="321"/>
      <c r="C468" s="94"/>
      <c r="D468" s="94"/>
      <c r="E468" s="94"/>
      <c r="F468" s="94"/>
      <c r="G468" s="323" t="s">
        <v>37</v>
      </c>
      <c r="H468" s="323"/>
      <c r="I468" s="323"/>
      <c r="J468" s="94" t="s">
        <v>656</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8"/>
      <c r="CD468" s="118"/>
      <c r="CJ468" s="146"/>
    </row>
    <row r="469" spans="2:88" s="2" customFormat="1" ht="4.5" customHeight="1">
      <c r="B469" s="321"/>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21"/>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21"/>
      <c r="C471" s="94"/>
      <c r="D471" s="94" t="s">
        <v>200</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8"/>
      <c r="CD471" s="118"/>
      <c r="CJ471" s="146"/>
    </row>
    <row r="472" spans="2:88" s="14" customFormat="1" ht="17.100000000000001" customHeight="1">
      <c r="B472" s="321"/>
      <c r="C472" s="94"/>
      <c r="D472" s="94"/>
      <c r="E472" s="94"/>
      <c r="F472" s="94"/>
      <c r="G472" s="323" t="s">
        <v>37</v>
      </c>
      <c r="H472" s="323"/>
      <c r="I472" s="323"/>
      <c r="J472" s="94" t="s">
        <v>657</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8" t="s">
        <v>1047</v>
      </c>
      <c r="CD472" s="118"/>
      <c r="CJ472" s="146"/>
    </row>
    <row r="473" spans="2:88" s="14" customFormat="1" ht="17.100000000000001" customHeight="1">
      <c r="B473" s="321"/>
      <c r="C473" s="94"/>
      <c r="D473" s="94"/>
      <c r="E473" s="94"/>
      <c r="F473" s="94"/>
      <c r="G473" s="323" t="s">
        <v>37</v>
      </c>
      <c r="H473" s="323"/>
      <c r="I473" s="323"/>
      <c r="J473" s="94" t="s">
        <v>658</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8" t="s">
        <v>809</v>
      </c>
      <c r="CD473" s="118"/>
      <c r="CJ473" s="146"/>
    </row>
    <row r="474" spans="2:88" s="14" customFormat="1" ht="17.100000000000001" customHeight="1">
      <c r="B474" s="321"/>
      <c r="C474" s="94"/>
      <c r="D474" s="94"/>
      <c r="E474" s="94"/>
      <c r="F474" s="94"/>
      <c r="G474" s="323" t="s">
        <v>37</v>
      </c>
      <c r="H474" s="323"/>
      <c r="I474" s="323"/>
      <c r="J474" s="94" t="s">
        <v>659</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8" t="s">
        <v>810</v>
      </c>
      <c r="CD474" s="118"/>
      <c r="CJ474" s="146"/>
    </row>
    <row r="475" spans="2:88" s="14" customFormat="1" ht="17.100000000000001" customHeight="1">
      <c r="B475" s="321"/>
      <c r="C475" s="94"/>
      <c r="D475" s="94"/>
      <c r="E475" s="94"/>
      <c r="F475" s="94"/>
      <c r="G475" s="323" t="s">
        <v>37</v>
      </c>
      <c r="H475" s="323"/>
      <c r="I475" s="323"/>
      <c r="J475" s="94" t="s">
        <v>660</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8" t="s">
        <v>811</v>
      </c>
      <c r="CD475" s="118"/>
      <c r="CJ475" s="146"/>
    </row>
    <row r="476" spans="2:88" s="14" customFormat="1" ht="17.100000000000001" customHeight="1">
      <c r="B476" s="321"/>
      <c r="C476" s="94"/>
      <c r="D476" s="94"/>
      <c r="E476" s="94"/>
      <c r="F476" s="94"/>
      <c r="G476" s="323" t="s">
        <v>37</v>
      </c>
      <c r="H476" s="323"/>
      <c r="I476" s="323"/>
      <c r="J476" s="94" t="s">
        <v>661</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8" t="s">
        <v>812</v>
      </c>
      <c r="CD476" s="118"/>
      <c r="CJ476" s="146"/>
    </row>
    <row r="477" spans="2:88" s="2" customFormat="1" ht="4.5" customHeight="1">
      <c r="B477" s="321"/>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21"/>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21"/>
      <c r="C479" s="94"/>
      <c r="D479" s="94" t="s">
        <v>201</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8"/>
      <c r="CD479" s="118"/>
      <c r="CJ479" s="146"/>
    </row>
    <row r="480" spans="2:88" s="14" customFormat="1" ht="17.100000000000001" customHeight="1">
      <c r="B480" s="321"/>
      <c r="C480" s="94"/>
      <c r="D480" s="94"/>
      <c r="E480" s="94"/>
      <c r="F480" s="94"/>
      <c r="G480" s="42" t="s">
        <v>202</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8"/>
      <c r="CD480" s="118"/>
      <c r="CJ480" s="146"/>
    </row>
    <row r="481" spans="2:88" s="14" customFormat="1" ht="17.100000000000001" customHeight="1">
      <c r="B481" s="321"/>
      <c r="C481" s="94"/>
      <c r="D481" s="42"/>
      <c r="E481" s="94"/>
      <c r="F481" s="94"/>
      <c r="G481" s="94"/>
      <c r="H481" s="94"/>
      <c r="I481" s="94" t="s">
        <v>59</v>
      </c>
      <c r="J481" s="322"/>
      <c r="K481" s="322"/>
      <c r="L481" s="322"/>
      <c r="M481" s="322"/>
      <c r="N481" s="322"/>
      <c r="O481" s="322"/>
      <c r="P481" s="322"/>
      <c r="Q481" s="322"/>
      <c r="R481" s="322"/>
      <c r="S481" s="322"/>
      <c r="T481" s="322"/>
      <c r="U481" s="322"/>
      <c r="V481" s="322"/>
      <c r="W481" s="322"/>
      <c r="X481" s="322"/>
      <c r="Y481" s="322"/>
      <c r="Z481" s="322"/>
      <c r="AA481" s="322"/>
      <c r="AB481" s="322"/>
      <c r="AC481" s="322"/>
      <c r="AD481" s="322"/>
      <c r="AE481" s="322"/>
      <c r="AF481" s="322"/>
      <c r="AG481" s="322"/>
      <c r="AH481" s="322"/>
      <c r="AI481" s="322"/>
      <c r="AJ481" s="322"/>
      <c r="AK481" s="322"/>
      <c r="AL481" s="322"/>
      <c r="AM481" s="322"/>
      <c r="AN481" s="322"/>
      <c r="AO481" s="322"/>
      <c r="AP481" s="322"/>
      <c r="AQ481" s="322"/>
      <c r="AR481" s="322"/>
      <c r="AS481" s="322"/>
      <c r="AT481" s="322"/>
      <c r="AU481" s="322"/>
      <c r="AV481" s="322"/>
      <c r="AW481" s="322"/>
      <c r="AX481" s="322"/>
      <c r="AY481" s="322"/>
      <c r="AZ481" s="322"/>
      <c r="BA481" s="322"/>
      <c r="BB481" s="322"/>
      <c r="BC481" s="322"/>
      <c r="BD481" s="322"/>
      <c r="BE481" s="322"/>
      <c r="BF481" s="322"/>
      <c r="BG481" s="322"/>
      <c r="BH481" s="322"/>
      <c r="BI481" s="322"/>
      <c r="BJ481" s="322"/>
      <c r="BK481" s="322"/>
      <c r="BL481" s="322"/>
      <c r="BM481" s="322"/>
      <c r="BN481" s="322"/>
      <c r="BO481" s="322"/>
      <c r="BP481" s="322"/>
      <c r="BQ481" s="322"/>
      <c r="BR481" s="322"/>
      <c r="BS481" s="322"/>
      <c r="BT481" s="322"/>
      <c r="BU481" s="322"/>
      <c r="BV481" s="322"/>
      <c r="BW481" s="322"/>
      <c r="BX481" s="322"/>
      <c r="BY481" s="322"/>
      <c r="BZ481" s="322"/>
      <c r="CA481" s="322"/>
      <c r="CB481" s="94" t="s">
        <v>55</v>
      </c>
      <c r="CC481" s="118" t="s">
        <v>813</v>
      </c>
      <c r="CD481" s="118"/>
      <c r="CJ481" s="146"/>
    </row>
    <row r="482" spans="2:88" s="14" customFormat="1" ht="17.100000000000001" customHeight="1">
      <c r="B482" s="321"/>
      <c r="C482" s="94"/>
      <c r="D482" s="94"/>
      <c r="E482" s="94"/>
      <c r="F482" s="94"/>
      <c r="G482" s="42" t="s">
        <v>203</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8"/>
      <c r="CD482" s="118"/>
      <c r="CJ482" s="146"/>
    </row>
    <row r="483" spans="2:88" s="14" customFormat="1" ht="17.100000000000001" customHeight="1">
      <c r="B483" s="321"/>
      <c r="C483" s="94"/>
      <c r="D483" s="94"/>
      <c r="E483" s="94"/>
      <c r="F483" s="94"/>
      <c r="G483" s="94"/>
      <c r="H483" s="94"/>
      <c r="I483" s="323" t="s">
        <v>37</v>
      </c>
      <c r="J483" s="323"/>
      <c r="K483" s="323"/>
      <c r="L483" s="94" t="s">
        <v>662</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8"/>
      <c r="CD483" s="118"/>
      <c r="CJ483" s="146"/>
    </row>
    <row r="484" spans="2:88" s="14" customFormat="1" ht="17.100000000000001" customHeight="1">
      <c r="B484" s="321"/>
      <c r="C484" s="94"/>
      <c r="D484" s="94"/>
      <c r="E484" s="94"/>
      <c r="F484" s="94"/>
      <c r="G484" s="94"/>
      <c r="H484" s="94"/>
      <c r="I484" s="94"/>
      <c r="J484" s="94" t="s">
        <v>204</v>
      </c>
      <c r="K484" s="94"/>
      <c r="L484" s="94"/>
      <c r="M484" s="94"/>
      <c r="N484" s="94"/>
      <c r="O484" s="94"/>
      <c r="P484" s="94"/>
      <c r="Q484" s="94"/>
      <c r="R484" s="94"/>
      <c r="S484" s="94"/>
      <c r="T484" s="94"/>
      <c r="U484" s="94"/>
      <c r="V484" s="94"/>
      <c r="W484" s="322"/>
      <c r="X484" s="322"/>
      <c r="Y484" s="322"/>
      <c r="Z484" s="322"/>
      <c r="AA484" s="322"/>
      <c r="AB484" s="322"/>
      <c r="AC484" s="322"/>
      <c r="AD484" s="322"/>
      <c r="AE484" s="322"/>
      <c r="AF484" s="322"/>
      <c r="AG484" s="322"/>
      <c r="AH484" s="322"/>
      <c r="AI484" s="322"/>
      <c r="AJ484" s="322"/>
      <c r="AK484" s="322"/>
      <c r="AL484" s="322"/>
      <c r="AM484" s="322"/>
      <c r="AN484" s="322"/>
      <c r="AO484" s="322"/>
      <c r="AP484" s="322"/>
      <c r="AQ484" s="322"/>
      <c r="AR484" s="322"/>
      <c r="AS484" s="322"/>
      <c r="AT484" s="322"/>
      <c r="AU484" s="94" t="s">
        <v>55</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8"/>
      <c r="CD484" s="118"/>
      <c r="CJ484" s="146"/>
    </row>
    <row r="485" spans="2:88" s="14" customFormat="1" ht="17.100000000000001" customHeight="1">
      <c r="B485" s="321"/>
      <c r="C485" s="94"/>
      <c r="D485" s="94"/>
      <c r="E485" s="94"/>
      <c r="F485" s="94"/>
      <c r="G485" s="94"/>
      <c r="H485" s="94"/>
      <c r="I485" s="323" t="s">
        <v>37</v>
      </c>
      <c r="J485" s="323"/>
      <c r="K485" s="323"/>
      <c r="L485" s="94" t="s">
        <v>663</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8" t="s">
        <v>849</v>
      </c>
      <c r="CD485" s="118"/>
      <c r="CJ485" s="146"/>
    </row>
    <row r="486" spans="2:88" s="2" customFormat="1" ht="4.5" customHeight="1">
      <c r="B486" s="321"/>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21"/>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21"/>
      <c r="C488" s="94"/>
      <c r="D488" s="94" t="s">
        <v>205</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8"/>
      <c r="CD488" s="118"/>
      <c r="CJ488" s="146"/>
    </row>
    <row r="489" spans="2:88" s="14" customFormat="1" ht="17.100000000000001" customHeight="1">
      <c r="B489" s="321"/>
      <c r="C489" s="94"/>
      <c r="D489" s="99"/>
      <c r="E489" s="94"/>
      <c r="F489" s="94"/>
      <c r="G489" s="94"/>
      <c r="H489" s="94" t="s">
        <v>59</v>
      </c>
      <c r="I489" s="322"/>
      <c r="J489" s="322"/>
      <c r="K489" s="322"/>
      <c r="L489" s="322"/>
      <c r="M489" s="322"/>
      <c r="N489" s="322"/>
      <c r="O489" s="322"/>
      <c r="P489" s="322"/>
      <c r="Q489" s="322"/>
      <c r="R489" s="322"/>
      <c r="S489" s="322"/>
      <c r="T489" s="322"/>
      <c r="U489" s="322"/>
      <c r="V489" s="322"/>
      <c r="W489" s="322"/>
      <c r="X489" s="322"/>
      <c r="Y489" s="322"/>
      <c r="Z489" s="322"/>
      <c r="AA489" s="322"/>
      <c r="AB489" s="322"/>
      <c r="AC489" s="322"/>
      <c r="AD489" s="322"/>
      <c r="AE489" s="322"/>
      <c r="AF489" s="322"/>
      <c r="AG489" s="322"/>
      <c r="AH489" s="322"/>
      <c r="AI489" s="322"/>
      <c r="AJ489" s="322"/>
      <c r="AK489" s="322"/>
      <c r="AL489" s="322"/>
      <c r="AM489" s="322"/>
      <c r="AN489" s="322"/>
      <c r="AO489" s="322"/>
      <c r="AP489" s="322"/>
      <c r="AQ489" s="322"/>
      <c r="AR489" s="322"/>
      <c r="AS489" s="322"/>
      <c r="AT489" s="322"/>
      <c r="AU489" s="322"/>
      <c r="AV489" s="322"/>
      <c r="AW489" s="322"/>
      <c r="AX489" s="322"/>
      <c r="AY489" s="322"/>
      <c r="AZ489" s="322"/>
      <c r="BA489" s="94" t="s">
        <v>55</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8" t="s">
        <v>814</v>
      </c>
      <c r="CD489" s="118"/>
      <c r="CJ489" s="146"/>
    </row>
    <row r="490" spans="2:88" s="2" customFormat="1" ht="4.5" customHeight="1">
      <c r="B490" s="321"/>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21"/>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21"/>
      <c r="C492" s="94"/>
      <c r="D492" s="94" t="s">
        <v>206</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8"/>
      <c r="CD492" s="118"/>
      <c r="CJ492" s="146"/>
    </row>
    <row r="493" spans="2:88" s="15" customFormat="1" ht="17.100000000000001" customHeight="1">
      <c r="B493" s="321"/>
      <c r="C493" s="102"/>
      <c r="D493" s="102"/>
      <c r="E493" s="102"/>
      <c r="F493" s="102"/>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81"/>
      <c r="AE493" s="281"/>
      <c r="AF493" s="281"/>
      <c r="AG493" s="281"/>
      <c r="AH493" s="281"/>
      <c r="AI493" s="281"/>
      <c r="AJ493" s="281"/>
      <c r="AK493" s="281"/>
      <c r="AL493" s="281"/>
      <c r="AM493" s="281"/>
      <c r="AN493" s="281"/>
      <c r="AO493" s="281"/>
      <c r="AP493" s="281"/>
      <c r="AQ493" s="281"/>
      <c r="AR493" s="281"/>
      <c r="AS493" s="281"/>
      <c r="AT493" s="281"/>
      <c r="AU493" s="281"/>
      <c r="AV493" s="281"/>
      <c r="AW493" s="281"/>
      <c r="AX493" s="281"/>
      <c r="AY493" s="281"/>
      <c r="AZ493" s="281"/>
      <c r="BA493" s="281"/>
      <c r="BB493" s="281"/>
      <c r="BC493" s="281"/>
      <c r="BD493" s="281"/>
      <c r="BE493" s="281"/>
      <c r="BF493" s="281"/>
      <c r="BG493" s="281"/>
      <c r="BH493" s="281"/>
      <c r="BI493" s="281"/>
      <c r="BJ493" s="281"/>
      <c r="BK493" s="281"/>
      <c r="BL493" s="281"/>
      <c r="BM493" s="281"/>
      <c r="BN493" s="281"/>
      <c r="BO493" s="281"/>
      <c r="BP493" s="281"/>
      <c r="BQ493" s="281"/>
      <c r="BR493" s="281"/>
      <c r="BS493" s="281"/>
      <c r="BT493" s="281"/>
      <c r="BU493" s="281"/>
      <c r="BV493" s="281"/>
      <c r="BW493" s="281"/>
      <c r="BX493" s="281"/>
      <c r="BY493" s="281"/>
      <c r="BZ493" s="281"/>
      <c r="CA493" s="281"/>
      <c r="CB493" s="102"/>
      <c r="CC493" s="125"/>
      <c r="CD493" s="125"/>
      <c r="CJ493" s="147"/>
    </row>
    <row r="494" spans="2:88" s="15" customFormat="1" ht="17.100000000000001" customHeight="1">
      <c r="B494" s="321"/>
      <c r="C494" s="102"/>
      <c r="D494" s="102"/>
      <c r="E494" s="102"/>
      <c r="F494" s="102"/>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81"/>
      <c r="AE494" s="281"/>
      <c r="AF494" s="281"/>
      <c r="AG494" s="281"/>
      <c r="AH494" s="281"/>
      <c r="AI494" s="281"/>
      <c r="AJ494" s="281"/>
      <c r="AK494" s="281"/>
      <c r="AL494" s="281"/>
      <c r="AM494" s="281"/>
      <c r="AN494" s="281"/>
      <c r="AO494" s="281"/>
      <c r="AP494" s="281"/>
      <c r="AQ494" s="281"/>
      <c r="AR494" s="281"/>
      <c r="AS494" s="281"/>
      <c r="AT494" s="281"/>
      <c r="AU494" s="281"/>
      <c r="AV494" s="281"/>
      <c r="AW494" s="281"/>
      <c r="AX494" s="281"/>
      <c r="AY494" s="281"/>
      <c r="AZ494" s="281"/>
      <c r="BA494" s="281"/>
      <c r="BB494" s="281"/>
      <c r="BC494" s="281"/>
      <c r="BD494" s="281"/>
      <c r="BE494" s="281"/>
      <c r="BF494" s="281"/>
      <c r="BG494" s="281"/>
      <c r="BH494" s="281"/>
      <c r="BI494" s="281"/>
      <c r="BJ494" s="281"/>
      <c r="BK494" s="281"/>
      <c r="BL494" s="281"/>
      <c r="BM494" s="281"/>
      <c r="BN494" s="281"/>
      <c r="BO494" s="281"/>
      <c r="BP494" s="281"/>
      <c r="BQ494" s="281"/>
      <c r="BR494" s="281"/>
      <c r="BS494" s="281"/>
      <c r="BT494" s="281"/>
      <c r="BU494" s="281"/>
      <c r="BV494" s="281"/>
      <c r="BW494" s="281"/>
      <c r="BX494" s="281"/>
      <c r="BY494" s="281"/>
      <c r="BZ494" s="281"/>
      <c r="CA494" s="281"/>
      <c r="CB494" s="102"/>
      <c r="CC494" s="125"/>
      <c r="CD494" s="125"/>
      <c r="CJ494" s="147"/>
    </row>
    <row r="495" spans="2:88" s="15" customFormat="1" ht="17.100000000000001" customHeight="1">
      <c r="B495" s="321"/>
      <c r="C495" s="102"/>
      <c r="D495" s="102"/>
      <c r="E495" s="102"/>
      <c r="F495" s="102"/>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c r="AF495" s="281"/>
      <c r="AG495" s="281"/>
      <c r="AH495" s="281"/>
      <c r="AI495" s="281"/>
      <c r="AJ495" s="281"/>
      <c r="AK495" s="281"/>
      <c r="AL495" s="281"/>
      <c r="AM495" s="281"/>
      <c r="AN495" s="281"/>
      <c r="AO495" s="281"/>
      <c r="AP495" s="281"/>
      <c r="AQ495" s="281"/>
      <c r="AR495" s="281"/>
      <c r="AS495" s="281"/>
      <c r="AT495" s="281"/>
      <c r="AU495" s="281"/>
      <c r="AV495" s="281"/>
      <c r="AW495" s="281"/>
      <c r="AX495" s="281"/>
      <c r="AY495" s="281"/>
      <c r="AZ495" s="281"/>
      <c r="BA495" s="281"/>
      <c r="BB495" s="281"/>
      <c r="BC495" s="281"/>
      <c r="BD495" s="281"/>
      <c r="BE495" s="281"/>
      <c r="BF495" s="281"/>
      <c r="BG495" s="281"/>
      <c r="BH495" s="281"/>
      <c r="BI495" s="281"/>
      <c r="BJ495" s="281"/>
      <c r="BK495" s="281"/>
      <c r="BL495" s="281"/>
      <c r="BM495" s="281"/>
      <c r="BN495" s="281"/>
      <c r="BO495" s="281"/>
      <c r="BP495" s="281"/>
      <c r="BQ495" s="281"/>
      <c r="BR495" s="281"/>
      <c r="BS495" s="281"/>
      <c r="BT495" s="281"/>
      <c r="BU495" s="281"/>
      <c r="BV495" s="281"/>
      <c r="BW495" s="281"/>
      <c r="BX495" s="281"/>
      <c r="BY495" s="281"/>
      <c r="BZ495" s="281"/>
      <c r="CA495" s="281"/>
      <c r="CB495" s="102"/>
      <c r="CC495" s="125"/>
      <c r="CD495" s="125"/>
      <c r="CJ495" s="147"/>
    </row>
    <row r="496" spans="2:88" s="1" customFormat="1" ht="17.100000000000001" customHeight="1">
      <c r="B496" s="321"/>
      <c r="C496" s="24"/>
      <c r="D496" s="24"/>
      <c r="E496" s="24"/>
      <c r="F496" s="24"/>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81"/>
      <c r="AE496" s="281"/>
      <c r="AF496" s="281"/>
      <c r="AG496" s="281"/>
      <c r="AH496" s="281"/>
      <c r="AI496" s="281"/>
      <c r="AJ496" s="281"/>
      <c r="AK496" s="281"/>
      <c r="AL496" s="281"/>
      <c r="AM496" s="281"/>
      <c r="AN496" s="281"/>
      <c r="AO496" s="281"/>
      <c r="AP496" s="281"/>
      <c r="AQ496" s="281"/>
      <c r="AR496" s="281"/>
      <c r="AS496" s="281"/>
      <c r="AT496" s="281"/>
      <c r="AU496" s="281"/>
      <c r="AV496" s="281"/>
      <c r="AW496" s="281"/>
      <c r="AX496" s="281"/>
      <c r="AY496" s="281"/>
      <c r="AZ496" s="281"/>
      <c r="BA496" s="281"/>
      <c r="BB496" s="281"/>
      <c r="BC496" s="281"/>
      <c r="BD496" s="281"/>
      <c r="BE496" s="281"/>
      <c r="BF496" s="281"/>
      <c r="BG496" s="281"/>
      <c r="BH496" s="281"/>
      <c r="BI496" s="281"/>
      <c r="BJ496" s="281"/>
      <c r="BK496" s="281"/>
      <c r="BL496" s="281"/>
      <c r="BM496" s="281"/>
      <c r="BN496" s="281"/>
      <c r="BO496" s="281"/>
      <c r="BP496" s="281"/>
      <c r="BQ496" s="281"/>
      <c r="BR496" s="281"/>
      <c r="BS496" s="281"/>
      <c r="BT496" s="281"/>
      <c r="BU496" s="281"/>
      <c r="BV496" s="281"/>
      <c r="BW496" s="281"/>
      <c r="BX496" s="281"/>
      <c r="BY496" s="281"/>
      <c r="BZ496" s="281"/>
      <c r="CA496" s="281"/>
      <c r="CB496" s="25"/>
      <c r="CJ496" s="140"/>
    </row>
    <row r="497" spans="2:88" s="1" customFormat="1" ht="17.100000000000001" customHeight="1">
      <c r="B497" s="321"/>
      <c r="C497" s="24"/>
      <c r="D497" s="24"/>
      <c r="E497" s="24"/>
      <c r="F497" s="24"/>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81"/>
      <c r="AE497" s="281"/>
      <c r="AF497" s="281"/>
      <c r="AG497" s="281"/>
      <c r="AH497" s="281"/>
      <c r="AI497" s="281"/>
      <c r="AJ497" s="281"/>
      <c r="AK497" s="281"/>
      <c r="AL497" s="281"/>
      <c r="AM497" s="281"/>
      <c r="AN497" s="281"/>
      <c r="AO497" s="281"/>
      <c r="AP497" s="281"/>
      <c r="AQ497" s="281"/>
      <c r="AR497" s="281"/>
      <c r="AS497" s="281"/>
      <c r="AT497" s="281"/>
      <c r="AU497" s="281"/>
      <c r="AV497" s="281"/>
      <c r="AW497" s="281"/>
      <c r="AX497" s="281"/>
      <c r="AY497" s="281"/>
      <c r="AZ497" s="281"/>
      <c r="BA497" s="281"/>
      <c r="BB497" s="281"/>
      <c r="BC497" s="281"/>
      <c r="BD497" s="281"/>
      <c r="BE497" s="281"/>
      <c r="BF497" s="281"/>
      <c r="BG497" s="281"/>
      <c r="BH497" s="281"/>
      <c r="BI497" s="281"/>
      <c r="BJ497" s="281"/>
      <c r="BK497" s="281"/>
      <c r="BL497" s="281"/>
      <c r="BM497" s="281"/>
      <c r="BN497" s="281"/>
      <c r="BO497" s="281"/>
      <c r="BP497" s="281"/>
      <c r="BQ497" s="281"/>
      <c r="BR497" s="281"/>
      <c r="BS497" s="281"/>
      <c r="BT497" s="281"/>
      <c r="BU497" s="281"/>
      <c r="BV497" s="281"/>
      <c r="BW497" s="281"/>
      <c r="BX497" s="281"/>
      <c r="BY497" s="281"/>
      <c r="BZ497" s="281"/>
      <c r="CA497" s="281"/>
      <c r="CB497" s="25"/>
      <c r="CJ497" s="140"/>
    </row>
    <row r="498" spans="2:88" s="1" customFormat="1" ht="17.100000000000001" customHeight="1">
      <c r="B498" s="321"/>
      <c r="C498" s="24"/>
      <c r="D498" s="24"/>
      <c r="E498" s="24"/>
      <c r="F498" s="24"/>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281"/>
      <c r="AF498" s="281"/>
      <c r="AG498" s="281"/>
      <c r="AH498" s="281"/>
      <c r="AI498" s="281"/>
      <c r="AJ498" s="281"/>
      <c r="AK498" s="281"/>
      <c r="AL498" s="281"/>
      <c r="AM498" s="281"/>
      <c r="AN498" s="281"/>
      <c r="AO498" s="281"/>
      <c r="AP498" s="281"/>
      <c r="AQ498" s="281"/>
      <c r="AR498" s="281"/>
      <c r="AS498" s="281"/>
      <c r="AT498" s="281"/>
      <c r="AU498" s="281"/>
      <c r="AV498" s="281"/>
      <c r="AW498" s="281"/>
      <c r="AX498" s="281"/>
      <c r="AY498" s="281"/>
      <c r="AZ498" s="281"/>
      <c r="BA498" s="281"/>
      <c r="BB498" s="281"/>
      <c r="BC498" s="281"/>
      <c r="BD498" s="281"/>
      <c r="BE498" s="281"/>
      <c r="BF498" s="281"/>
      <c r="BG498" s="281"/>
      <c r="BH498" s="281"/>
      <c r="BI498" s="281"/>
      <c r="BJ498" s="281"/>
      <c r="BK498" s="281"/>
      <c r="BL498" s="281"/>
      <c r="BM498" s="281"/>
      <c r="BN498" s="281"/>
      <c r="BO498" s="281"/>
      <c r="BP498" s="281"/>
      <c r="BQ498" s="281"/>
      <c r="BR498" s="281"/>
      <c r="BS498" s="281"/>
      <c r="BT498" s="281"/>
      <c r="BU498" s="281"/>
      <c r="BV498" s="281"/>
      <c r="BW498" s="281"/>
      <c r="BX498" s="281"/>
      <c r="BY498" s="281"/>
      <c r="BZ498" s="281"/>
      <c r="CA498" s="281"/>
      <c r="CB498" s="25"/>
      <c r="CJ498" s="140"/>
    </row>
    <row r="499" spans="2:88" s="1" customFormat="1" ht="17.100000000000001" customHeight="1">
      <c r="B499" s="321"/>
      <c r="C499" s="24"/>
      <c r="D499" s="24"/>
      <c r="E499" s="24"/>
      <c r="F499" s="24"/>
      <c r="G499" s="281"/>
      <c r="H499" s="281"/>
      <c r="I499" s="281"/>
      <c r="J499" s="281"/>
      <c r="K499" s="281"/>
      <c r="L499" s="281"/>
      <c r="M499" s="281"/>
      <c r="N499" s="281"/>
      <c r="O499" s="281"/>
      <c r="P499" s="281"/>
      <c r="Q499" s="281"/>
      <c r="R499" s="281"/>
      <c r="S499" s="281"/>
      <c r="T499" s="281"/>
      <c r="U499" s="281"/>
      <c r="V499" s="281"/>
      <c r="W499" s="281"/>
      <c r="X499" s="281"/>
      <c r="Y499" s="281"/>
      <c r="Z499" s="281"/>
      <c r="AA499" s="281"/>
      <c r="AB499" s="281"/>
      <c r="AC499" s="281"/>
      <c r="AD499" s="281"/>
      <c r="AE499" s="281"/>
      <c r="AF499" s="281"/>
      <c r="AG499" s="281"/>
      <c r="AH499" s="281"/>
      <c r="AI499" s="281"/>
      <c r="AJ499" s="281"/>
      <c r="AK499" s="281"/>
      <c r="AL499" s="281"/>
      <c r="AM499" s="281"/>
      <c r="AN499" s="281"/>
      <c r="AO499" s="281"/>
      <c r="AP499" s="281"/>
      <c r="AQ499" s="281"/>
      <c r="AR499" s="281"/>
      <c r="AS499" s="281"/>
      <c r="AT499" s="281"/>
      <c r="AU499" s="281"/>
      <c r="AV499" s="281"/>
      <c r="AW499" s="281"/>
      <c r="AX499" s="281"/>
      <c r="AY499" s="281"/>
      <c r="AZ499" s="281"/>
      <c r="BA499" s="281"/>
      <c r="BB499" s="281"/>
      <c r="BC499" s="281"/>
      <c r="BD499" s="281"/>
      <c r="BE499" s="281"/>
      <c r="BF499" s="281"/>
      <c r="BG499" s="281"/>
      <c r="BH499" s="281"/>
      <c r="BI499" s="281"/>
      <c r="BJ499" s="281"/>
      <c r="BK499" s="281"/>
      <c r="BL499" s="281"/>
      <c r="BM499" s="281"/>
      <c r="BN499" s="281"/>
      <c r="BO499" s="281"/>
      <c r="BP499" s="281"/>
      <c r="BQ499" s="281"/>
      <c r="BR499" s="281"/>
      <c r="BS499" s="281"/>
      <c r="BT499" s="281"/>
      <c r="BU499" s="281"/>
      <c r="BV499" s="281"/>
      <c r="BW499" s="281"/>
      <c r="BX499" s="281"/>
      <c r="BY499" s="281"/>
      <c r="BZ499" s="281"/>
      <c r="CA499" s="281"/>
      <c r="CB499" s="25"/>
      <c r="CJ499" s="140"/>
    </row>
    <row r="500" spans="2:88" s="1" customFormat="1" ht="17.100000000000001" customHeight="1">
      <c r="B500" s="321"/>
      <c r="C500" s="24"/>
      <c r="D500" s="24"/>
      <c r="E500" s="24"/>
      <c r="F500" s="24"/>
      <c r="G500" s="281"/>
      <c r="H500" s="281"/>
      <c r="I500" s="281"/>
      <c r="J500" s="281"/>
      <c r="K500" s="281"/>
      <c r="L500" s="281"/>
      <c r="M500" s="281"/>
      <c r="N500" s="281"/>
      <c r="O500" s="281"/>
      <c r="P500" s="281"/>
      <c r="Q500" s="281"/>
      <c r="R500" s="281"/>
      <c r="S500" s="281"/>
      <c r="T500" s="281"/>
      <c r="U500" s="281"/>
      <c r="V500" s="281"/>
      <c r="W500" s="281"/>
      <c r="X500" s="281"/>
      <c r="Y500" s="281"/>
      <c r="Z500" s="281"/>
      <c r="AA500" s="281"/>
      <c r="AB500" s="281"/>
      <c r="AC500" s="281"/>
      <c r="AD500" s="281"/>
      <c r="AE500" s="281"/>
      <c r="AF500" s="281"/>
      <c r="AG500" s="281"/>
      <c r="AH500" s="281"/>
      <c r="AI500" s="281"/>
      <c r="AJ500" s="281"/>
      <c r="AK500" s="281"/>
      <c r="AL500" s="281"/>
      <c r="AM500" s="281"/>
      <c r="AN500" s="281"/>
      <c r="AO500" s="281"/>
      <c r="AP500" s="281"/>
      <c r="AQ500" s="281"/>
      <c r="AR500" s="281"/>
      <c r="AS500" s="281"/>
      <c r="AT500" s="281"/>
      <c r="AU500" s="281"/>
      <c r="AV500" s="281"/>
      <c r="AW500" s="281"/>
      <c r="AX500" s="281"/>
      <c r="AY500" s="281"/>
      <c r="AZ500" s="281"/>
      <c r="BA500" s="281"/>
      <c r="BB500" s="281"/>
      <c r="BC500" s="281"/>
      <c r="BD500" s="281"/>
      <c r="BE500" s="281"/>
      <c r="BF500" s="281"/>
      <c r="BG500" s="281"/>
      <c r="BH500" s="281"/>
      <c r="BI500" s="281"/>
      <c r="BJ500" s="281"/>
      <c r="BK500" s="281"/>
      <c r="BL500" s="281"/>
      <c r="BM500" s="281"/>
      <c r="BN500" s="281"/>
      <c r="BO500" s="281"/>
      <c r="BP500" s="281"/>
      <c r="BQ500" s="281"/>
      <c r="BR500" s="281"/>
      <c r="BS500" s="281"/>
      <c r="BT500" s="281"/>
      <c r="BU500" s="281"/>
      <c r="BV500" s="281"/>
      <c r="BW500" s="281"/>
      <c r="BX500" s="281"/>
      <c r="BY500" s="281"/>
      <c r="BZ500" s="281"/>
      <c r="CA500" s="281"/>
      <c r="CB500" s="25"/>
      <c r="CJ500" s="140"/>
    </row>
    <row r="501" spans="2:88" s="1" customFormat="1" ht="17.100000000000001" customHeight="1">
      <c r="B501" s="321"/>
      <c r="C501" s="24"/>
      <c r="D501" s="24"/>
      <c r="E501" s="24"/>
      <c r="F501" s="24"/>
      <c r="G501" s="281"/>
      <c r="H501" s="281"/>
      <c r="I501" s="281"/>
      <c r="J501" s="281"/>
      <c r="K501" s="281"/>
      <c r="L501" s="281"/>
      <c r="M501" s="281"/>
      <c r="N501" s="281"/>
      <c r="O501" s="281"/>
      <c r="P501" s="281"/>
      <c r="Q501" s="281"/>
      <c r="R501" s="281"/>
      <c r="S501" s="281"/>
      <c r="T501" s="281"/>
      <c r="U501" s="281"/>
      <c r="V501" s="281"/>
      <c r="W501" s="281"/>
      <c r="X501" s="281"/>
      <c r="Y501" s="281"/>
      <c r="Z501" s="281"/>
      <c r="AA501" s="281"/>
      <c r="AB501" s="281"/>
      <c r="AC501" s="281"/>
      <c r="AD501" s="281"/>
      <c r="AE501" s="281"/>
      <c r="AF501" s="281"/>
      <c r="AG501" s="281"/>
      <c r="AH501" s="281"/>
      <c r="AI501" s="281"/>
      <c r="AJ501" s="281"/>
      <c r="AK501" s="281"/>
      <c r="AL501" s="281"/>
      <c r="AM501" s="281"/>
      <c r="AN501" s="281"/>
      <c r="AO501" s="281"/>
      <c r="AP501" s="281"/>
      <c r="AQ501" s="281"/>
      <c r="AR501" s="281"/>
      <c r="AS501" s="281"/>
      <c r="AT501" s="281"/>
      <c r="AU501" s="281"/>
      <c r="AV501" s="281"/>
      <c r="AW501" s="281"/>
      <c r="AX501" s="281"/>
      <c r="AY501" s="281"/>
      <c r="AZ501" s="281"/>
      <c r="BA501" s="281"/>
      <c r="BB501" s="281"/>
      <c r="BC501" s="281"/>
      <c r="BD501" s="281"/>
      <c r="BE501" s="281"/>
      <c r="BF501" s="281"/>
      <c r="BG501" s="281"/>
      <c r="BH501" s="281"/>
      <c r="BI501" s="281"/>
      <c r="BJ501" s="281"/>
      <c r="BK501" s="281"/>
      <c r="BL501" s="281"/>
      <c r="BM501" s="281"/>
      <c r="BN501" s="281"/>
      <c r="BO501" s="281"/>
      <c r="BP501" s="281"/>
      <c r="BQ501" s="281"/>
      <c r="BR501" s="281"/>
      <c r="BS501" s="281"/>
      <c r="BT501" s="281"/>
      <c r="BU501" s="281"/>
      <c r="BV501" s="281"/>
      <c r="BW501" s="281"/>
      <c r="BX501" s="281"/>
      <c r="BY501" s="281"/>
      <c r="BZ501" s="281"/>
      <c r="CA501" s="281"/>
      <c r="CB501" s="25"/>
      <c r="CJ501" s="140"/>
    </row>
    <row r="502" spans="2:88" s="1" customFormat="1" ht="17.100000000000001" customHeight="1">
      <c r="B502" s="321"/>
      <c r="C502" s="24"/>
      <c r="D502" s="24"/>
      <c r="E502" s="24"/>
      <c r="F502" s="24"/>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81"/>
      <c r="AE502" s="281"/>
      <c r="AF502" s="281"/>
      <c r="AG502" s="281"/>
      <c r="AH502" s="281"/>
      <c r="AI502" s="281"/>
      <c r="AJ502" s="281"/>
      <c r="AK502" s="281"/>
      <c r="AL502" s="281"/>
      <c r="AM502" s="281"/>
      <c r="AN502" s="281"/>
      <c r="AO502" s="281"/>
      <c r="AP502" s="281"/>
      <c r="AQ502" s="281"/>
      <c r="AR502" s="281"/>
      <c r="AS502" s="281"/>
      <c r="AT502" s="281"/>
      <c r="AU502" s="281"/>
      <c r="AV502" s="281"/>
      <c r="AW502" s="281"/>
      <c r="AX502" s="281"/>
      <c r="AY502" s="281"/>
      <c r="AZ502" s="281"/>
      <c r="BA502" s="281"/>
      <c r="BB502" s="281"/>
      <c r="BC502" s="281"/>
      <c r="BD502" s="281"/>
      <c r="BE502" s="281"/>
      <c r="BF502" s="281"/>
      <c r="BG502" s="281"/>
      <c r="BH502" s="281"/>
      <c r="BI502" s="281"/>
      <c r="BJ502" s="281"/>
      <c r="BK502" s="281"/>
      <c r="BL502" s="281"/>
      <c r="BM502" s="281"/>
      <c r="BN502" s="281"/>
      <c r="BO502" s="281"/>
      <c r="BP502" s="281"/>
      <c r="BQ502" s="281"/>
      <c r="BR502" s="281"/>
      <c r="BS502" s="281"/>
      <c r="BT502" s="281"/>
      <c r="BU502" s="281"/>
      <c r="BV502" s="281"/>
      <c r="BW502" s="281"/>
      <c r="BX502" s="281"/>
      <c r="BY502" s="281"/>
      <c r="BZ502" s="281"/>
      <c r="CA502" s="281"/>
      <c r="CB502" s="25"/>
      <c r="CJ502" s="140"/>
    </row>
    <row r="503" spans="2:88" s="1" customFormat="1" ht="17.100000000000001" customHeight="1">
      <c r="B503" s="195" t="s">
        <v>1018</v>
      </c>
      <c r="C503" s="24"/>
      <c r="D503" s="24"/>
      <c r="E503" s="24"/>
      <c r="F503" s="24"/>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81"/>
      <c r="AE503" s="281"/>
      <c r="AF503" s="281"/>
      <c r="AG503" s="281"/>
      <c r="AH503" s="281"/>
      <c r="AI503" s="281"/>
      <c r="AJ503" s="281"/>
      <c r="AK503" s="281"/>
      <c r="AL503" s="281"/>
      <c r="AM503" s="281"/>
      <c r="AN503" s="281"/>
      <c r="AO503" s="281"/>
      <c r="AP503" s="281"/>
      <c r="AQ503" s="281"/>
      <c r="AR503" s="281"/>
      <c r="AS503" s="281"/>
      <c r="AT503" s="281"/>
      <c r="AU503" s="281"/>
      <c r="AV503" s="281"/>
      <c r="AW503" s="281"/>
      <c r="AX503" s="281"/>
      <c r="AY503" s="281"/>
      <c r="AZ503" s="281"/>
      <c r="BA503" s="281"/>
      <c r="BB503" s="281"/>
      <c r="BC503" s="281"/>
      <c r="BD503" s="281"/>
      <c r="BE503" s="281"/>
      <c r="BF503" s="281"/>
      <c r="BG503" s="281"/>
      <c r="BH503" s="281"/>
      <c r="BI503" s="281"/>
      <c r="BJ503" s="281"/>
      <c r="BK503" s="281"/>
      <c r="BL503" s="281"/>
      <c r="BM503" s="281"/>
      <c r="BN503" s="281"/>
      <c r="BO503" s="281"/>
      <c r="BP503" s="281"/>
      <c r="BQ503" s="281"/>
      <c r="BR503" s="281"/>
      <c r="BS503" s="281"/>
      <c r="BT503" s="281"/>
      <c r="BU503" s="281"/>
      <c r="BV503" s="281"/>
      <c r="BW503" s="281"/>
      <c r="BX503" s="281"/>
      <c r="BY503" s="281"/>
      <c r="BZ503" s="281"/>
      <c r="CA503" s="281"/>
      <c r="CB503" s="25"/>
      <c r="CC503" s="174" t="s">
        <v>1018</v>
      </c>
      <c r="CJ503" s="140"/>
    </row>
    <row r="504" spans="2:88" s="2" customFormat="1" ht="15.75" customHeight="1" thickBot="1">
      <c r="B504" s="196" t="s">
        <v>1015</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6" t="s">
        <v>1015</v>
      </c>
      <c r="CD504" s="1"/>
      <c r="CJ504" s="58"/>
    </row>
    <row r="505" spans="2:88" s="12" customFormat="1" ht="18" customHeight="1">
      <c r="B505" s="197" t="s">
        <v>1016</v>
      </c>
      <c r="C505" s="269" t="s">
        <v>188</v>
      </c>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69"/>
      <c r="AE505" s="269"/>
      <c r="AF505" s="269"/>
      <c r="AG505" s="269"/>
      <c r="AH505" s="269"/>
      <c r="AI505" s="269"/>
      <c r="AJ505" s="269"/>
      <c r="AK505" s="269"/>
      <c r="AL505" s="269"/>
      <c r="AM505" s="269"/>
      <c r="AN505" s="269"/>
      <c r="AO505" s="269"/>
      <c r="AP505" s="269"/>
      <c r="AQ505" s="269"/>
      <c r="AR505" s="269"/>
      <c r="AS505" s="269"/>
      <c r="AT505" s="269"/>
      <c r="AU505" s="269"/>
      <c r="AV505" s="269"/>
      <c r="AW505" s="269"/>
      <c r="AX505" s="269"/>
      <c r="AY505" s="269"/>
      <c r="AZ505" s="269"/>
      <c r="BA505" s="269"/>
      <c r="BB505" s="269"/>
      <c r="BC505" s="269"/>
      <c r="BD505" s="269"/>
      <c r="BE505" s="269"/>
      <c r="BF505" s="269"/>
      <c r="BG505" s="269"/>
      <c r="BH505" s="269"/>
      <c r="BI505" s="269"/>
      <c r="BJ505" s="269"/>
      <c r="BK505" s="269"/>
      <c r="BL505" s="269"/>
      <c r="BM505" s="269"/>
      <c r="BN505" s="269"/>
      <c r="BO505" s="269"/>
      <c r="BP505" s="269"/>
      <c r="BQ505" s="269"/>
      <c r="BR505" s="269"/>
      <c r="BS505" s="269"/>
      <c r="BT505" s="269"/>
      <c r="BU505" s="269"/>
      <c r="BV505" s="269"/>
      <c r="BW505" s="269"/>
      <c r="BX505" s="269"/>
      <c r="BY505" s="269"/>
      <c r="BZ505" s="269"/>
      <c r="CA505" s="269"/>
      <c r="CB505" s="269"/>
      <c r="CC505" s="177" t="s">
        <v>1016</v>
      </c>
      <c r="CD505" s="119" t="s">
        <v>1034</v>
      </c>
      <c r="CJ505" s="142"/>
    </row>
    <row r="506" spans="2:88" s="14" customFormat="1" ht="15.75" customHeight="1">
      <c r="B506" s="209"/>
      <c r="C506" s="324" t="s">
        <v>189</v>
      </c>
      <c r="D506" s="324"/>
      <c r="E506" s="324"/>
      <c r="F506" s="324"/>
      <c r="G506" s="324"/>
      <c r="H506" s="324"/>
      <c r="I506" s="324"/>
      <c r="J506" s="324"/>
      <c r="K506" s="324"/>
      <c r="L506" s="324"/>
      <c r="M506" s="324"/>
      <c r="N506" s="324"/>
      <c r="O506" s="324"/>
      <c r="P506" s="324"/>
      <c r="Q506" s="324"/>
      <c r="R506" s="324"/>
      <c r="S506" s="324"/>
      <c r="T506" s="324"/>
      <c r="U506" s="324"/>
      <c r="V506" s="324"/>
      <c r="W506" s="32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c r="AS506" s="324"/>
      <c r="AT506" s="324"/>
      <c r="AU506" s="324"/>
      <c r="AV506" s="324"/>
      <c r="AW506" s="324"/>
      <c r="AX506" s="324"/>
      <c r="AY506" s="324"/>
      <c r="AZ506" s="324"/>
      <c r="BA506" s="324"/>
      <c r="BB506" s="324"/>
      <c r="BC506" s="324"/>
      <c r="BD506" s="324"/>
      <c r="BE506" s="324"/>
      <c r="BF506" s="324"/>
      <c r="BG506" s="324"/>
      <c r="BH506" s="324"/>
      <c r="BI506" s="324"/>
      <c r="BJ506" s="324"/>
      <c r="BK506" s="324"/>
      <c r="BL506" s="324"/>
      <c r="BM506" s="324"/>
      <c r="BN506" s="324"/>
      <c r="BO506" s="324"/>
      <c r="BP506" s="324"/>
      <c r="BQ506" s="324"/>
      <c r="BR506" s="324"/>
      <c r="BS506" s="324"/>
      <c r="BT506" s="324"/>
      <c r="BU506" s="324"/>
      <c r="BV506" s="324"/>
      <c r="BW506" s="324"/>
      <c r="BX506" s="324"/>
      <c r="BY506" s="324"/>
      <c r="BZ506" s="324"/>
      <c r="CA506" s="324"/>
      <c r="CB506" s="324"/>
      <c r="CC506" s="118"/>
      <c r="CD506" s="118"/>
      <c r="CJ506" s="146"/>
    </row>
    <row r="507" spans="2:88" s="2" customFormat="1" ht="2.1" customHeight="1">
      <c r="B507" s="209"/>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21" t="s">
        <v>1044</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21"/>
      <c r="C509" s="94"/>
      <c r="D509" s="94" t="s">
        <v>190</v>
      </c>
      <c r="E509" s="94"/>
      <c r="F509" s="94"/>
      <c r="G509" s="94"/>
      <c r="H509" s="94"/>
      <c r="I509" s="94"/>
      <c r="J509" s="94"/>
      <c r="K509" s="94"/>
      <c r="L509" s="94"/>
      <c r="M509" s="94"/>
      <c r="N509" s="94"/>
      <c r="O509" s="94"/>
      <c r="P509" s="94"/>
      <c r="Q509" s="94"/>
      <c r="R509" s="94"/>
      <c r="S509" s="94"/>
      <c r="T509" s="94"/>
      <c r="U509" s="95"/>
      <c r="V509" s="95"/>
      <c r="W509" s="95"/>
      <c r="X509" s="95"/>
      <c r="Y509" s="95"/>
      <c r="Z509" s="95"/>
      <c r="AA509" s="323"/>
      <c r="AB509" s="323"/>
      <c r="AC509" s="323"/>
      <c r="AD509" s="323"/>
      <c r="AE509" s="323"/>
      <c r="AF509" s="323"/>
      <c r="AG509" s="323"/>
      <c r="AH509" s="323"/>
      <c r="AI509" s="323"/>
      <c r="AJ509" s="323"/>
      <c r="AK509" s="323"/>
      <c r="AL509" s="323"/>
      <c r="AM509" s="323"/>
      <c r="AN509" s="323"/>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8" t="s">
        <v>816</v>
      </c>
      <c r="CD509" s="118"/>
      <c r="CJ509" s="146"/>
    </row>
    <row r="510" spans="2:88" s="2" customFormat="1" ht="4.5" customHeight="1">
      <c r="B510" s="321"/>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21"/>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21"/>
      <c r="C512" s="94"/>
      <c r="D512" s="94" t="s">
        <v>191</v>
      </c>
      <c r="E512" s="94"/>
      <c r="F512" s="94"/>
      <c r="G512" s="94"/>
      <c r="H512" s="94"/>
      <c r="I512" s="94"/>
      <c r="J512" s="94"/>
      <c r="K512" s="94"/>
      <c r="L512" s="94"/>
      <c r="M512" s="94"/>
      <c r="N512" s="94"/>
      <c r="O512" s="94"/>
      <c r="P512" s="94"/>
      <c r="Q512" s="94"/>
      <c r="R512" s="94"/>
      <c r="S512" s="94"/>
      <c r="T512" s="94"/>
      <c r="U512" s="95"/>
      <c r="V512" s="95"/>
      <c r="W512" s="95"/>
      <c r="X512" s="95"/>
      <c r="Y512" s="95"/>
      <c r="Z512" s="95"/>
      <c r="AA512" s="307"/>
      <c r="AB512" s="307"/>
      <c r="AC512" s="307"/>
      <c r="AD512" s="307"/>
      <c r="AE512" s="307"/>
      <c r="AF512" s="307"/>
      <c r="AG512" s="307"/>
      <c r="AH512" s="307"/>
      <c r="AI512" s="307"/>
      <c r="AJ512" s="307"/>
      <c r="AK512" s="307"/>
      <c r="AL512" s="307"/>
      <c r="AM512" s="307"/>
      <c r="AN512" s="307"/>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8" t="s">
        <v>815</v>
      </c>
      <c r="CD512" s="118"/>
      <c r="CJ512" s="146"/>
    </row>
    <row r="513" spans="2:88" s="2" customFormat="1" ht="4.5" customHeight="1">
      <c r="B513" s="321"/>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21"/>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21"/>
      <c r="C515" s="94"/>
      <c r="D515" s="94" t="s">
        <v>192</v>
      </c>
      <c r="E515" s="94"/>
      <c r="F515" s="94"/>
      <c r="G515" s="94"/>
      <c r="H515" s="94"/>
      <c r="I515" s="94"/>
      <c r="J515" s="94"/>
      <c r="K515" s="94"/>
      <c r="L515" s="94"/>
      <c r="M515" s="94"/>
      <c r="N515" s="94"/>
      <c r="O515" s="94"/>
      <c r="P515" s="94"/>
      <c r="Q515" s="94"/>
      <c r="R515" s="94"/>
      <c r="S515" s="94"/>
      <c r="T515" s="94"/>
      <c r="U515" s="94"/>
      <c r="V515" s="96"/>
      <c r="W515" s="96"/>
      <c r="X515" s="96"/>
      <c r="Y515" s="96"/>
      <c r="Z515" s="96"/>
      <c r="AA515" s="324" t="str">
        <f>IF(V515="","","m")</f>
        <v/>
      </c>
      <c r="AB515" s="324"/>
      <c r="AC515" s="324"/>
      <c r="AD515" s="324"/>
      <c r="AE515" s="324"/>
      <c r="AF515" s="324"/>
      <c r="AG515" s="324"/>
      <c r="AH515" s="324"/>
      <c r="AI515" s="324"/>
      <c r="AJ515" s="324"/>
      <c r="AK515" s="324"/>
      <c r="AL515" s="324"/>
      <c r="AM515" s="324"/>
      <c r="AN515" s="32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8"/>
      <c r="CD515" s="118"/>
      <c r="CJ515" s="146"/>
    </row>
    <row r="516" spans="2:88" s="14" customFormat="1" ht="17.100000000000001" customHeight="1">
      <c r="B516" s="321"/>
      <c r="C516" s="94"/>
      <c r="D516" s="94"/>
      <c r="E516" s="94"/>
      <c r="F516" s="42" t="s">
        <v>193</v>
      </c>
      <c r="G516" s="42"/>
      <c r="H516" s="42"/>
      <c r="I516" s="42"/>
      <c r="J516" s="42"/>
      <c r="K516" s="42"/>
      <c r="L516" s="42"/>
      <c r="M516" s="42"/>
      <c r="N516" s="42"/>
      <c r="O516" s="97"/>
      <c r="P516" s="98"/>
      <c r="Q516" s="98"/>
      <c r="R516" s="98"/>
      <c r="S516" s="98"/>
      <c r="T516" s="98"/>
      <c r="U516" s="98"/>
      <c r="V516" s="98"/>
      <c r="W516" s="96"/>
      <c r="X516" s="96"/>
      <c r="Y516" s="96"/>
      <c r="Z516" s="96"/>
      <c r="AA516" s="273"/>
      <c r="AB516" s="273"/>
      <c r="AC516" s="273"/>
      <c r="AD516" s="273"/>
      <c r="AE516" s="273"/>
      <c r="AF516" s="273"/>
      <c r="AG516" s="273"/>
      <c r="AH516" s="273"/>
      <c r="AI516" s="273"/>
      <c r="AJ516" s="273"/>
      <c r="AK516" s="273"/>
      <c r="AL516" s="273"/>
      <c r="AM516" s="273"/>
      <c r="AN516" s="273"/>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8"/>
      <c r="CD516" s="118"/>
      <c r="CJ516" s="146"/>
    </row>
    <row r="517" spans="2:88" s="14" customFormat="1" ht="17.100000000000001" customHeight="1">
      <c r="B517" s="321"/>
      <c r="C517" s="94"/>
      <c r="D517" s="94"/>
      <c r="E517" s="94"/>
      <c r="F517" s="42" t="s">
        <v>194</v>
      </c>
      <c r="G517" s="94"/>
      <c r="H517" s="94"/>
      <c r="I517" s="94"/>
      <c r="J517" s="94"/>
      <c r="K517" s="94"/>
      <c r="L517" s="94"/>
      <c r="M517" s="94"/>
      <c r="N517" s="94"/>
      <c r="O517" s="97"/>
      <c r="P517" s="98"/>
      <c r="Q517" s="94"/>
      <c r="R517" s="94"/>
      <c r="S517" s="94"/>
      <c r="T517" s="94"/>
      <c r="U517" s="94"/>
      <c r="V517" s="94"/>
      <c r="W517" s="96"/>
      <c r="X517" s="96"/>
      <c r="Y517" s="96"/>
      <c r="Z517" s="96"/>
      <c r="AA517" s="273"/>
      <c r="AB517" s="273"/>
      <c r="AC517" s="273"/>
      <c r="AD517" s="273"/>
      <c r="AE517" s="273"/>
      <c r="AF517" s="273"/>
      <c r="AG517" s="273"/>
      <c r="AH517" s="273"/>
      <c r="AI517" s="273"/>
      <c r="AJ517" s="273"/>
      <c r="AK517" s="273"/>
      <c r="AL517" s="273"/>
      <c r="AM517" s="273"/>
      <c r="AN517" s="273"/>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8"/>
      <c r="CD517" s="118"/>
      <c r="CJ517" s="146"/>
    </row>
    <row r="518" spans="2:88" s="14" customFormat="1" ht="17.100000000000001" customHeight="1">
      <c r="B518" s="321"/>
      <c r="C518" s="94"/>
      <c r="D518" s="94"/>
      <c r="E518" s="94"/>
      <c r="F518" s="42" t="s">
        <v>195</v>
      </c>
      <c r="G518" s="94"/>
      <c r="H518" s="94"/>
      <c r="I518" s="94"/>
      <c r="J518" s="94"/>
      <c r="K518" s="94"/>
      <c r="L518" s="94"/>
      <c r="M518" s="94"/>
      <c r="N518" s="94"/>
      <c r="O518" s="94"/>
      <c r="P518" s="94"/>
      <c r="Q518" s="94" t="s">
        <v>196</v>
      </c>
      <c r="R518" s="94"/>
      <c r="S518" s="94"/>
      <c r="T518" s="99"/>
      <c r="U518" s="99"/>
      <c r="V518" s="99" t="s">
        <v>59</v>
      </c>
      <c r="W518" s="323"/>
      <c r="X518" s="323"/>
      <c r="Y518" s="323"/>
      <c r="Z518" s="323"/>
      <c r="AA518" s="323"/>
      <c r="AB518" s="323"/>
      <c r="AC518" s="323"/>
      <c r="AD518" s="94" t="s">
        <v>55</v>
      </c>
      <c r="AE518" s="94"/>
      <c r="AF518" s="94"/>
      <c r="AG518" s="94"/>
      <c r="AH518" s="94"/>
      <c r="AI518" s="94"/>
      <c r="AJ518" s="94"/>
      <c r="AK518" s="94"/>
      <c r="AL518" s="94"/>
      <c r="AM518" s="94" t="s">
        <v>197</v>
      </c>
      <c r="AN518" s="94"/>
      <c r="AO518" s="94"/>
      <c r="AP518" s="99"/>
      <c r="AQ518" s="99"/>
      <c r="AR518" s="99" t="s">
        <v>59</v>
      </c>
      <c r="AS518" s="323"/>
      <c r="AT518" s="323"/>
      <c r="AU518" s="323"/>
      <c r="AV518" s="323"/>
      <c r="AW518" s="323"/>
      <c r="AX518" s="323"/>
      <c r="AY518" s="323"/>
      <c r="AZ518" s="94" t="s">
        <v>55</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8"/>
      <c r="CD518" s="118"/>
      <c r="CJ518" s="146"/>
    </row>
    <row r="519" spans="2:88" s="14" customFormat="1" ht="17.100000000000001" customHeight="1">
      <c r="B519" s="321"/>
      <c r="C519" s="94"/>
      <c r="D519" s="94"/>
      <c r="E519" s="94"/>
      <c r="F519" s="42" t="s">
        <v>198</v>
      </c>
      <c r="G519" s="94"/>
      <c r="H519" s="94"/>
      <c r="I519" s="94"/>
      <c r="J519" s="94"/>
      <c r="K519" s="94"/>
      <c r="L519" s="94"/>
      <c r="M519" s="100"/>
      <c r="N519" s="100"/>
      <c r="O519" s="100"/>
      <c r="P519" s="100"/>
      <c r="Q519" s="325"/>
      <c r="R519" s="325"/>
      <c r="S519" s="325"/>
      <c r="T519" s="325"/>
      <c r="U519" s="325"/>
      <c r="V519" s="325"/>
      <c r="W519" s="325"/>
      <c r="X519" s="325"/>
      <c r="Y519" s="325"/>
      <c r="Z519" s="325"/>
      <c r="AA519" s="325"/>
      <c r="AB519" s="325"/>
      <c r="AC519" s="325"/>
      <c r="AD519" s="325"/>
      <c r="AE519" s="325"/>
      <c r="AF519" s="325"/>
      <c r="AG519" s="325"/>
      <c r="AH519" s="325"/>
      <c r="AI519" s="325"/>
      <c r="AJ519" s="325"/>
      <c r="AK519" s="325"/>
      <c r="AL519" s="325"/>
      <c r="AM519" s="325"/>
      <c r="AN519" s="100"/>
      <c r="AO519" s="100"/>
      <c r="AP519" s="326" t="s">
        <v>738</v>
      </c>
      <c r="AQ519" s="326"/>
      <c r="AR519" s="326"/>
      <c r="AS519" s="100"/>
      <c r="AT519" s="100"/>
      <c r="AU519" s="325"/>
      <c r="AV519" s="325"/>
      <c r="AW519" s="325"/>
      <c r="AX519" s="325"/>
      <c r="AY519" s="325"/>
      <c r="AZ519" s="325"/>
      <c r="BA519" s="325"/>
      <c r="BB519" s="325"/>
      <c r="BC519" s="325"/>
      <c r="BD519" s="325"/>
      <c r="BE519" s="325"/>
      <c r="BF519" s="325"/>
      <c r="BG519" s="325"/>
      <c r="BH519" s="325"/>
      <c r="BI519" s="325"/>
      <c r="BJ519" s="325"/>
      <c r="BK519" s="325"/>
      <c r="BL519" s="325"/>
      <c r="BM519" s="325"/>
      <c r="BN519" s="325"/>
      <c r="BO519" s="94"/>
      <c r="BP519" s="94"/>
      <c r="BQ519" s="94"/>
      <c r="BR519" s="94"/>
      <c r="BS519" s="94"/>
      <c r="BT519" s="94"/>
      <c r="BU519" s="94"/>
      <c r="BV519" s="94"/>
      <c r="BW519" s="94"/>
      <c r="BX519" s="94"/>
      <c r="BY519" s="94"/>
      <c r="BZ519" s="94"/>
      <c r="CA519" s="94"/>
      <c r="CB519" s="94"/>
      <c r="CC519" s="118"/>
      <c r="CD519" s="118"/>
      <c r="CJ519" s="146"/>
    </row>
    <row r="520" spans="2:88" s="2" customFormat="1" ht="4.5" customHeight="1">
      <c r="B520" s="321"/>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21"/>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21"/>
      <c r="C522" s="94"/>
      <c r="D522" s="324" t="s">
        <v>199</v>
      </c>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c r="AS522" s="324"/>
      <c r="AT522" s="324"/>
      <c r="AU522" s="324"/>
      <c r="AV522" s="324"/>
      <c r="AW522" s="324"/>
      <c r="AX522" s="324"/>
      <c r="AY522" s="324"/>
      <c r="AZ522" s="324"/>
      <c r="BA522" s="324"/>
      <c r="BB522" s="324"/>
      <c r="BC522" s="32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8"/>
      <c r="CD522" s="118"/>
      <c r="CJ522" s="146"/>
    </row>
    <row r="523" spans="2:88" s="14" customFormat="1" ht="17.100000000000001" customHeight="1">
      <c r="B523" s="321"/>
      <c r="C523" s="94"/>
      <c r="D523" s="94"/>
      <c r="E523" s="94"/>
      <c r="F523" s="94"/>
      <c r="G523" s="323" t="s">
        <v>37</v>
      </c>
      <c r="H523" s="323"/>
      <c r="I523" s="323"/>
      <c r="J523" s="94" t="s">
        <v>655</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8"/>
      <c r="CD523" s="118"/>
      <c r="CJ523" s="146"/>
    </row>
    <row r="524" spans="2:88" s="14" customFormat="1" ht="17.100000000000001" customHeight="1">
      <c r="B524" s="321"/>
      <c r="C524" s="94"/>
      <c r="D524" s="94"/>
      <c r="E524" s="94"/>
      <c r="F524" s="94"/>
      <c r="G524" s="323" t="s">
        <v>37</v>
      </c>
      <c r="H524" s="323"/>
      <c r="I524" s="323"/>
      <c r="J524" s="94" t="s">
        <v>656</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8"/>
      <c r="CD524" s="118"/>
      <c r="CJ524" s="146"/>
    </row>
    <row r="525" spans="2:88" s="2" customFormat="1" ht="4.5" customHeight="1">
      <c r="B525" s="321"/>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21"/>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21"/>
      <c r="C527" s="94"/>
      <c r="D527" s="94" t="s">
        <v>200</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8"/>
      <c r="CD527" s="118"/>
      <c r="CJ527" s="146"/>
    </row>
    <row r="528" spans="2:88" s="14" customFormat="1" ht="17.100000000000001" customHeight="1">
      <c r="B528" s="321"/>
      <c r="C528" s="94"/>
      <c r="D528" s="94"/>
      <c r="E528" s="94"/>
      <c r="F528" s="94"/>
      <c r="G528" s="323" t="s">
        <v>37</v>
      </c>
      <c r="H528" s="323"/>
      <c r="I528" s="323"/>
      <c r="J528" s="94" t="s">
        <v>657</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8" t="s">
        <v>1047</v>
      </c>
      <c r="CD528" s="118"/>
      <c r="CJ528" s="146"/>
    </row>
    <row r="529" spans="2:88" s="14" customFormat="1" ht="17.100000000000001" customHeight="1">
      <c r="B529" s="321"/>
      <c r="C529" s="94"/>
      <c r="D529" s="94"/>
      <c r="E529" s="94"/>
      <c r="F529" s="94"/>
      <c r="G529" s="323" t="s">
        <v>37</v>
      </c>
      <c r="H529" s="323"/>
      <c r="I529" s="323"/>
      <c r="J529" s="94" t="s">
        <v>658</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8" t="s">
        <v>809</v>
      </c>
      <c r="CD529" s="118"/>
      <c r="CJ529" s="146"/>
    </row>
    <row r="530" spans="2:88" s="14" customFormat="1" ht="17.100000000000001" customHeight="1">
      <c r="B530" s="321"/>
      <c r="C530" s="94"/>
      <c r="D530" s="94"/>
      <c r="E530" s="94"/>
      <c r="F530" s="94"/>
      <c r="G530" s="323" t="s">
        <v>37</v>
      </c>
      <c r="H530" s="323"/>
      <c r="I530" s="323"/>
      <c r="J530" s="94" t="s">
        <v>659</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8" t="s">
        <v>810</v>
      </c>
      <c r="CD530" s="118"/>
      <c r="CJ530" s="146"/>
    </row>
    <row r="531" spans="2:88" s="14" customFormat="1" ht="17.100000000000001" customHeight="1">
      <c r="B531" s="321"/>
      <c r="C531" s="94"/>
      <c r="D531" s="94"/>
      <c r="E531" s="94"/>
      <c r="F531" s="94"/>
      <c r="G531" s="323" t="s">
        <v>37</v>
      </c>
      <c r="H531" s="323"/>
      <c r="I531" s="323"/>
      <c r="J531" s="94" t="s">
        <v>660</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8" t="s">
        <v>811</v>
      </c>
      <c r="CD531" s="118"/>
      <c r="CJ531" s="146"/>
    </row>
    <row r="532" spans="2:88" s="14" customFormat="1" ht="17.100000000000001" customHeight="1">
      <c r="B532" s="321"/>
      <c r="C532" s="94"/>
      <c r="D532" s="94"/>
      <c r="E532" s="94"/>
      <c r="F532" s="94"/>
      <c r="G532" s="323" t="s">
        <v>37</v>
      </c>
      <c r="H532" s="323"/>
      <c r="I532" s="323"/>
      <c r="J532" s="94" t="s">
        <v>661</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8" t="s">
        <v>812</v>
      </c>
      <c r="CD532" s="118"/>
      <c r="CJ532" s="146"/>
    </row>
    <row r="533" spans="2:88" s="2" customFormat="1" ht="4.5" customHeight="1">
      <c r="B533" s="321"/>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21"/>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21"/>
      <c r="C535" s="94"/>
      <c r="D535" s="94" t="s">
        <v>201</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8"/>
      <c r="CD535" s="118"/>
      <c r="CJ535" s="146"/>
    </row>
    <row r="536" spans="2:88" s="14" customFormat="1" ht="17.100000000000001" customHeight="1">
      <c r="B536" s="321"/>
      <c r="C536" s="94"/>
      <c r="D536" s="94"/>
      <c r="E536" s="94"/>
      <c r="F536" s="94"/>
      <c r="G536" s="42" t="s">
        <v>202</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8"/>
      <c r="CD536" s="118"/>
      <c r="CJ536" s="146"/>
    </row>
    <row r="537" spans="2:88" s="14" customFormat="1" ht="17.100000000000001" customHeight="1">
      <c r="B537" s="321"/>
      <c r="C537" s="94"/>
      <c r="D537" s="42"/>
      <c r="E537" s="94"/>
      <c r="F537" s="94"/>
      <c r="G537" s="94"/>
      <c r="H537" s="94"/>
      <c r="I537" s="94" t="s">
        <v>59</v>
      </c>
      <c r="J537" s="322"/>
      <c r="K537" s="322"/>
      <c r="L537" s="322"/>
      <c r="M537" s="322"/>
      <c r="N537" s="322"/>
      <c r="O537" s="322"/>
      <c r="P537" s="322"/>
      <c r="Q537" s="322"/>
      <c r="R537" s="322"/>
      <c r="S537" s="322"/>
      <c r="T537" s="322"/>
      <c r="U537" s="322"/>
      <c r="V537" s="322"/>
      <c r="W537" s="322"/>
      <c r="X537" s="322"/>
      <c r="Y537" s="322"/>
      <c r="Z537" s="322"/>
      <c r="AA537" s="322"/>
      <c r="AB537" s="322"/>
      <c r="AC537" s="322"/>
      <c r="AD537" s="322"/>
      <c r="AE537" s="322"/>
      <c r="AF537" s="322"/>
      <c r="AG537" s="322"/>
      <c r="AH537" s="322"/>
      <c r="AI537" s="322"/>
      <c r="AJ537" s="322"/>
      <c r="AK537" s="322"/>
      <c r="AL537" s="322"/>
      <c r="AM537" s="322"/>
      <c r="AN537" s="322"/>
      <c r="AO537" s="322"/>
      <c r="AP537" s="322"/>
      <c r="AQ537" s="322"/>
      <c r="AR537" s="322"/>
      <c r="AS537" s="322"/>
      <c r="AT537" s="322"/>
      <c r="AU537" s="322"/>
      <c r="AV537" s="322"/>
      <c r="AW537" s="322"/>
      <c r="AX537" s="322"/>
      <c r="AY537" s="322"/>
      <c r="AZ537" s="322"/>
      <c r="BA537" s="322"/>
      <c r="BB537" s="322"/>
      <c r="BC537" s="322"/>
      <c r="BD537" s="322"/>
      <c r="BE537" s="322"/>
      <c r="BF537" s="322"/>
      <c r="BG537" s="322"/>
      <c r="BH537" s="322"/>
      <c r="BI537" s="322"/>
      <c r="BJ537" s="322"/>
      <c r="BK537" s="322"/>
      <c r="BL537" s="322"/>
      <c r="BM537" s="322"/>
      <c r="BN537" s="322"/>
      <c r="BO537" s="322"/>
      <c r="BP537" s="322"/>
      <c r="BQ537" s="322"/>
      <c r="BR537" s="322"/>
      <c r="BS537" s="322"/>
      <c r="BT537" s="322"/>
      <c r="BU537" s="322"/>
      <c r="BV537" s="322"/>
      <c r="BW537" s="322"/>
      <c r="BX537" s="322"/>
      <c r="BY537" s="322"/>
      <c r="BZ537" s="322"/>
      <c r="CA537" s="322"/>
      <c r="CB537" s="94" t="s">
        <v>55</v>
      </c>
      <c r="CC537" s="118" t="s">
        <v>813</v>
      </c>
      <c r="CD537" s="118"/>
      <c r="CJ537" s="146"/>
    </row>
    <row r="538" spans="2:88" s="14" customFormat="1" ht="17.100000000000001" customHeight="1">
      <c r="B538" s="321"/>
      <c r="C538" s="94"/>
      <c r="D538" s="94"/>
      <c r="E538" s="94"/>
      <c r="F538" s="94"/>
      <c r="G538" s="42" t="s">
        <v>203</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8"/>
      <c r="CD538" s="118"/>
      <c r="CJ538" s="146"/>
    </row>
    <row r="539" spans="2:88" s="14" customFormat="1" ht="17.100000000000001" customHeight="1">
      <c r="B539" s="321"/>
      <c r="C539" s="94"/>
      <c r="D539" s="94"/>
      <c r="E539" s="94"/>
      <c r="F539" s="94"/>
      <c r="G539" s="94"/>
      <c r="H539" s="94"/>
      <c r="I539" s="323" t="s">
        <v>37</v>
      </c>
      <c r="J539" s="323"/>
      <c r="K539" s="323"/>
      <c r="L539" s="94" t="s">
        <v>662</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8"/>
      <c r="CD539" s="118"/>
      <c r="CJ539" s="146"/>
    </row>
    <row r="540" spans="2:88" s="14" customFormat="1" ht="17.100000000000001" customHeight="1">
      <c r="B540" s="321"/>
      <c r="C540" s="94"/>
      <c r="D540" s="94"/>
      <c r="E540" s="94"/>
      <c r="F540" s="94"/>
      <c r="G540" s="94"/>
      <c r="H540" s="94"/>
      <c r="I540" s="94"/>
      <c r="J540" s="94" t="s">
        <v>204</v>
      </c>
      <c r="K540" s="94"/>
      <c r="L540" s="94"/>
      <c r="M540" s="94"/>
      <c r="N540" s="94"/>
      <c r="O540" s="94"/>
      <c r="P540" s="94"/>
      <c r="Q540" s="94"/>
      <c r="R540" s="94"/>
      <c r="S540" s="94"/>
      <c r="T540" s="94"/>
      <c r="U540" s="94"/>
      <c r="V540" s="94"/>
      <c r="W540" s="322"/>
      <c r="X540" s="322"/>
      <c r="Y540" s="322"/>
      <c r="Z540" s="322"/>
      <c r="AA540" s="322"/>
      <c r="AB540" s="322"/>
      <c r="AC540" s="322"/>
      <c r="AD540" s="322"/>
      <c r="AE540" s="322"/>
      <c r="AF540" s="322"/>
      <c r="AG540" s="322"/>
      <c r="AH540" s="322"/>
      <c r="AI540" s="322"/>
      <c r="AJ540" s="322"/>
      <c r="AK540" s="322"/>
      <c r="AL540" s="322"/>
      <c r="AM540" s="322"/>
      <c r="AN540" s="322"/>
      <c r="AO540" s="322"/>
      <c r="AP540" s="322"/>
      <c r="AQ540" s="322"/>
      <c r="AR540" s="322"/>
      <c r="AS540" s="322"/>
      <c r="AT540" s="322"/>
      <c r="AU540" s="94" t="s">
        <v>55</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8"/>
      <c r="CD540" s="118"/>
      <c r="CJ540" s="146"/>
    </row>
    <row r="541" spans="2:88" s="14" customFormat="1" ht="17.100000000000001" customHeight="1">
      <c r="B541" s="321"/>
      <c r="C541" s="94"/>
      <c r="D541" s="94"/>
      <c r="E541" s="94"/>
      <c r="F541" s="94"/>
      <c r="G541" s="94"/>
      <c r="H541" s="94"/>
      <c r="I541" s="323" t="s">
        <v>37</v>
      </c>
      <c r="J541" s="323"/>
      <c r="K541" s="323"/>
      <c r="L541" s="94" t="s">
        <v>663</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8" t="s">
        <v>849</v>
      </c>
      <c r="CD541" s="118"/>
      <c r="CJ541" s="146"/>
    </row>
    <row r="542" spans="2:88" s="2" customFormat="1" ht="4.5" customHeight="1">
      <c r="B542" s="321"/>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21"/>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21"/>
      <c r="C544" s="94"/>
      <c r="D544" s="94" t="s">
        <v>205</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8"/>
      <c r="CD544" s="118"/>
      <c r="CJ544" s="146"/>
    </row>
    <row r="545" spans="2:88" s="14" customFormat="1" ht="17.100000000000001" customHeight="1">
      <c r="B545" s="321"/>
      <c r="C545" s="94"/>
      <c r="D545" s="99"/>
      <c r="E545" s="94"/>
      <c r="F545" s="94"/>
      <c r="G545" s="94"/>
      <c r="H545" s="94" t="s">
        <v>59</v>
      </c>
      <c r="I545" s="322"/>
      <c r="J545" s="322"/>
      <c r="K545" s="322"/>
      <c r="L545" s="322"/>
      <c r="M545" s="322"/>
      <c r="N545" s="322"/>
      <c r="O545" s="322"/>
      <c r="P545" s="322"/>
      <c r="Q545" s="322"/>
      <c r="R545" s="322"/>
      <c r="S545" s="322"/>
      <c r="T545" s="322"/>
      <c r="U545" s="322"/>
      <c r="V545" s="322"/>
      <c r="W545" s="322"/>
      <c r="X545" s="322"/>
      <c r="Y545" s="322"/>
      <c r="Z545" s="322"/>
      <c r="AA545" s="322"/>
      <c r="AB545" s="322"/>
      <c r="AC545" s="322"/>
      <c r="AD545" s="322"/>
      <c r="AE545" s="322"/>
      <c r="AF545" s="322"/>
      <c r="AG545" s="322"/>
      <c r="AH545" s="322"/>
      <c r="AI545" s="322"/>
      <c r="AJ545" s="322"/>
      <c r="AK545" s="322"/>
      <c r="AL545" s="322"/>
      <c r="AM545" s="322"/>
      <c r="AN545" s="322"/>
      <c r="AO545" s="322"/>
      <c r="AP545" s="322"/>
      <c r="AQ545" s="322"/>
      <c r="AR545" s="322"/>
      <c r="AS545" s="322"/>
      <c r="AT545" s="322"/>
      <c r="AU545" s="322"/>
      <c r="AV545" s="322"/>
      <c r="AW545" s="322"/>
      <c r="AX545" s="322"/>
      <c r="AY545" s="322"/>
      <c r="AZ545" s="322"/>
      <c r="BA545" s="94" t="s">
        <v>55</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8" t="s">
        <v>814</v>
      </c>
      <c r="CD545" s="118"/>
      <c r="CJ545" s="146"/>
    </row>
    <row r="546" spans="2:88" s="2" customFormat="1" ht="4.5" customHeight="1">
      <c r="B546" s="321"/>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21"/>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21"/>
      <c r="C548" s="94"/>
      <c r="D548" s="94" t="s">
        <v>206</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8"/>
      <c r="CD548" s="118"/>
      <c r="CJ548" s="146"/>
    </row>
    <row r="549" spans="2:88" s="15" customFormat="1" ht="17.100000000000001" customHeight="1">
      <c r="B549" s="321"/>
      <c r="C549" s="102"/>
      <c r="D549" s="102"/>
      <c r="E549" s="102"/>
      <c r="F549" s="102"/>
      <c r="G549" s="281"/>
      <c r="H549" s="281"/>
      <c r="I549" s="281"/>
      <c r="J549" s="281"/>
      <c r="K549" s="281"/>
      <c r="L549" s="281"/>
      <c r="M549" s="281"/>
      <c r="N549" s="281"/>
      <c r="O549" s="281"/>
      <c r="P549" s="281"/>
      <c r="Q549" s="281"/>
      <c r="R549" s="281"/>
      <c r="S549" s="281"/>
      <c r="T549" s="281"/>
      <c r="U549" s="281"/>
      <c r="V549" s="281"/>
      <c r="W549" s="281"/>
      <c r="X549" s="281"/>
      <c r="Y549" s="281"/>
      <c r="Z549" s="281"/>
      <c r="AA549" s="281"/>
      <c r="AB549" s="281"/>
      <c r="AC549" s="281"/>
      <c r="AD549" s="281"/>
      <c r="AE549" s="281"/>
      <c r="AF549" s="281"/>
      <c r="AG549" s="281"/>
      <c r="AH549" s="281"/>
      <c r="AI549" s="281"/>
      <c r="AJ549" s="281"/>
      <c r="AK549" s="281"/>
      <c r="AL549" s="281"/>
      <c r="AM549" s="281"/>
      <c r="AN549" s="281"/>
      <c r="AO549" s="281"/>
      <c r="AP549" s="281"/>
      <c r="AQ549" s="281"/>
      <c r="AR549" s="281"/>
      <c r="AS549" s="281"/>
      <c r="AT549" s="281"/>
      <c r="AU549" s="281"/>
      <c r="AV549" s="281"/>
      <c r="AW549" s="281"/>
      <c r="AX549" s="281"/>
      <c r="AY549" s="281"/>
      <c r="AZ549" s="281"/>
      <c r="BA549" s="281"/>
      <c r="BB549" s="281"/>
      <c r="BC549" s="281"/>
      <c r="BD549" s="281"/>
      <c r="BE549" s="281"/>
      <c r="BF549" s="281"/>
      <c r="BG549" s="281"/>
      <c r="BH549" s="281"/>
      <c r="BI549" s="281"/>
      <c r="BJ549" s="281"/>
      <c r="BK549" s="281"/>
      <c r="BL549" s="281"/>
      <c r="BM549" s="281"/>
      <c r="BN549" s="281"/>
      <c r="BO549" s="281"/>
      <c r="BP549" s="281"/>
      <c r="BQ549" s="281"/>
      <c r="BR549" s="281"/>
      <c r="BS549" s="281"/>
      <c r="BT549" s="281"/>
      <c r="BU549" s="281"/>
      <c r="BV549" s="281"/>
      <c r="BW549" s="281"/>
      <c r="BX549" s="281"/>
      <c r="BY549" s="281"/>
      <c r="BZ549" s="281"/>
      <c r="CA549" s="281"/>
      <c r="CB549" s="102"/>
      <c r="CC549" s="125"/>
      <c r="CD549" s="125"/>
      <c r="CJ549" s="147"/>
    </row>
    <row r="550" spans="2:88" s="15" customFormat="1" ht="17.100000000000001" customHeight="1">
      <c r="B550" s="321"/>
      <c r="C550" s="102"/>
      <c r="D550" s="102"/>
      <c r="E550" s="102"/>
      <c r="F550" s="102"/>
      <c r="G550" s="281"/>
      <c r="H550" s="281"/>
      <c r="I550" s="281"/>
      <c r="J550" s="281"/>
      <c r="K550" s="281"/>
      <c r="L550" s="281"/>
      <c r="M550" s="281"/>
      <c r="N550" s="281"/>
      <c r="O550" s="281"/>
      <c r="P550" s="281"/>
      <c r="Q550" s="281"/>
      <c r="R550" s="281"/>
      <c r="S550" s="281"/>
      <c r="T550" s="281"/>
      <c r="U550" s="281"/>
      <c r="V550" s="281"/>
      <c r="W550" s="281"/>
      <c r="X550" s="281"/>
      <c r="Y550" s="281"/>
      <c r="Z550" s="281"/>
      <c r="AA550" s="281"/>
      <c r="AB550" s="281"/>
      <c r="AC550" s="281"/>
      <c r="AD550" s="281"/>
      <c r="AE550" s="281"/>
      <c r="AF550" s="281"/>
      <c r="AG550" s="281"/>
      <c r="AH550" s="281"/>
      <c r="AI550" s="281"/>
      <c r="AJ550" s="281"/>
      <c r="AK550" s="281"/>
      <c r="AL550" s="281"/>
      <c r="AM550" s="281"/>
      <c r="AN550" s="281"/>
      <c r="AO550" s="281"/>
      <c r="AP550" s="281"/>
      <c r="AQ550" s="281"/>
      <c r="AR550" s="281"/>
      <c r="AS550" s="281"/>
      <c r="AT550" s="281"/>
      <c r="AU550" s="281"/>
      <c r="AV550" s="281"/>
      <c r="AW550" s="281"/>
      <c r="AX550" s="281"/>
      <c r="AY550" s="281"/>
      <c r="AZ550" s="281"/>
      <c r="BA550" s="281"/>
      <c r="BB550" s="281"/>
      <c r="BC550" s="281"/>
      <c r="BD550" s="281"/>
      <c r="BE550" s="281"/>
      <c r="BF550" s="281"/>
      <c r="BG550" s="281"/>
      <c r="BH550" s="281"/>
      <c r="BI550" s="281"/>
      <c r="BJ550" s="281"/>
      <c r="BK550" s="281"/>
      <c r="BL550" s="281"/>
      <c r="BM550" s="281"/>
      <c r="BN550" s="281"/>
      <c r="BO550" s="281"/>
      <c r="BP550" s="281"/>
      <c r="BQ550" s="281"/>
      <c r="BR550" s="281"/>
      <c r="BS550" s="281"/>
      <c r="BT550" s="281"/>
      <c r="BU550" s="281"/>
      <c r="BV550" s="281"/>
      <c r="BW550" s="281"/>
      <c r="BX550" s="281"/>
      <c r="BY550" s="281"/>
      <c r="BZ550" s="281"/>
      <c r="CA550" s="281"/>
      <c r="CB550" s="102"/>
      <c r="CC550" s="125"/>
      <c r="CD550" s="125"/>
      <c r="CJ550" s="147"/>
    </row>
    <row r="551" spans="2:88" s="15" customFormat="1" ht="17.100000000000001" customHeight="1">
      <c r="B551" s="321"/>
      <c r="C551" s="102"/>
      <c r="D551" s="102"/>
      <c r="E551" s="102"/>
      <c r="F551" s="102"/>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81"/>
      <c r="AE551" s="281"/>
      <c r="AF551" s="281"/>
      <c r="AG551" s="281"/>
      <c r="AH551" s="281"/>
      <c r="AI551" s="281"/>
      <c r="AJ551" s="281"/>
      <c r="AK551" s="281"/>
      <c r="AL551" s="281"/>
      <c r="AM551" s="281"/>
      <c r="AN551" s="281"/>
      <c r="AO551" s="281"/>
      <c r="AP551" s="281"/>
      <c r="AQ551" s="281"/>
      <c r="AR551" s="281"/>
      <c r="AS551" s="281"/>
      <c r="AT551" s="281"/>
      <c r="AU551" s="281"/>
      <c r="AV551" s="281"/>
      <c r="AW551" s="281"/>
      <c r="AX551" s="281"/>
      <c r="AY551" s="281"/>
      <c r="AZ551" s="281"/>
      <c r="BA551" s="281"/>
      <c r="BB551" s="281"/>
      <c r="BC551" s="281"/>
      <c r="BD551" s="281"/>
      <c r="BE551" s="281"/>
      <c r="BF551" s="281"/>
      <c r="BG551" s="281"/>
      <c r="BH551" s="281"/>
      <c r="BI551" s="281"/>
      <c r="BJ551" s="281"/>
      <c r="BK551" s="281"/>
      <c r="BL551" s="281"/>
      <c r="BM551" s="281"/>
      <c r="BN551" s="281"/>
      <c r="BO551" s="281"/>
      <c r="BP551" s="281"/>
      <c r="BQ551" s="281"/>
      <c r="BR551" s="281"/>
      <c r="BS551" s="281"/>
      <c r="BT551" s="281"/>
      <c r="BU551" s="281"/>
      <c r="BV551" s="281"/>
      <c r="BW551" s="281"/>
      <c r="BX551" s="281"/>
      <c r="BY551" s="281"/>
      <c r="BZ551" s="281"/>
      <c r="CA551" s="281"/>
      <c r="CB551" s="102"/>
      <c r="CC551" s="125"/>
      <c r="CD551" s="125"/>
      <c r="CJ551" s="147"/>
    </row>
    <row r="552" spans="2:88" s="1" customFormat="1" ht="17.100000000000001" customHeight="1">
      <c r="B552" s="321"/>
      <c r="C552" s="24"/>
      <c r="D552" s="24"/>
      <c r="E552" s="24"/>
      <c r="F552" s="24"/>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81"/>
      <c r="AE552" s="281"/>
      <c r="AF552" s="281"/>
      <c r="AG552" s="281"/>
      <c r="AH552" s="281"/>
      <c r="AI552" s="281"/>
      <c r="AJ552" s="281"/>
      <c r="AK552" s="281"/>
      <c r="AL552" s="281"/>
      <c r="AM552" s="281"/>
      <c r="AN552" s="281"/>
      <c r="AO552" s="281"/>
      <c r="AP552" s="281"/>
      <c r="AQ552" s="281"/>
      <c r="AR552" s="281"/>
      <c r="AS552" s="281"/>
      <c r="AT552" s="281"/>
      <c r="AU552" s="281"/>
      <c r="AV552" s="281"/>
      <c r="AW552" s="281"/>
      <c r="AX552" s="281"/>
      <c r="AY552" s="281"/>
      <c r="AZ552" s="281"/>
      <c r="BA552" s="281"/>
      <c r="BB552" s="281"/>
      <c r="BC552" s="281"/>
      <c r="BD552" s="281"/>
      <c r="BE552" s="281"/>
      <c r="BF552" s="281"/>
      <c r="BG552" s="281"/>
      <c r="BH552" s="281"/>
      <c r="BI552" s="281"/>
      <c r="BJ552" s="281"/>
      <c r="BK552" s="281"/>
      <c r="BL552" s="281"/>
      <c r="BM552" s="281"/>
      <c r="BN552" s="281"/>
      <c r="BO552" s="281"/>
      <c r="BP552" s="281"/>
      <c r="BQ552" s="281"/>
      <c r="BR552" s="281"/>
      <c r="BS552" s="281"/>
      <c r="BT552" s="281"/>
      <c r="BU552" s="281"/>
      <c r="BV552" s="281"/>
      <c r="BW552" s="281"/>
      <c r="BX552" s="281"/>
      <c r="BY552" s="281"/>
      <c r="BZ552" s="281"/>
      <c r="CA552" s="281"/>
      <c r="CB552" s="25"/>
      <c r="CJ552" s="140"/>
    </row>
    <row r="553" spans="2:88" s="1" customFormat="1" ht="17.100000000000001" customHeight="1">
      <c r="B553" s="321"/>
      <c r="C553" s="24"/>
      <c r="D553" s="24"/>
      <c r="E553" s="24"/>
      <c r="F553" s="24"/>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81"/>
      <c r="AE553" s="281"/>
      <c r="AF553" s="281"/>
      <c r="AG553" s="281"/>
      <c r="AH553" s="281"/>
      <c r="AI553" s="281"/>
      <c r="AJ553" s="281"/>
      <c r="AK553" s="281"/>
      <c r="AL553" s="281"/>
      <c r="AM553" s="281"/>
      <c r="AN553" s="281"/>
      <c r="AO553" s="281"/>
      <c r="AP553" s="281"/>
      <c r="AQ553" s="281"/>
      <c r="AR553" s="281"/>
      <c r="AS553" s="281"/>
      <c r="AT553" s="281"/>
      <c r="AU553" s="281"/>
      <c r="AV553" s="281"/>
      <c r="AW553" s="281"/>
      <c r="AX553" s="281"/>
      <c r="AY553" s="281"/>
      <c r="AZ553" s="281"/>
      <c r="BA553" s="281"/>
      <c r="BB553" s="281"/>
      <c r="BC553" s="281"/>
      <c r="BD553" s="281"/>
      <c r="BE553" s="281"/>
      <c r="BF553" s="281"/>
      <c r="BG553" s="281"/>
      <c r="BH553" s="281"/>
      <c r="BI553" s="281"/>
      <c r="BJ553" s="281"/>
      <c r="BK553" s="281"/>
      <c r="BL553" s="281"/>
      <c r="BM553" s="281"/>
      <c r="BN553" s="281"/>
      <c r="BO553" s="281"/>
      <c r="BP553" s="281"/>
      <c r="BQ553" s="281"/>
      <c r="BR553" s="281"/>
      <c r="BS553" s="281"/>
      <c r="BT553" s="281"/>
      <c r="BU553" s="281"/>
      <c r="BV553" s="281"/>
      <c r="BW553" s="281"/>
      <c r="BX553" s="281"/>
      <c r="BY553" s="281"/>
      <c r="BZ553" s="281"/>
      <c r="CA553" s="281"/>
      <c r="CB553" s="25"/>
      <c r="CJ553" s="140"/>
    </row>
    <row r="554" spans="2:88" s="1" customFormat="1" ht="17.100000000000001" customHeight="1">
      <c r="B554" s="321"/>
      <c r="C554" s="24"/>
      <c r="D554" s="24"/>
      <c r="E554" s="24"/>
      <c r="F554" s="24"/>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81"/>
      <c r="AE554" s="281"/>
      <c r="AF554" s="281"/>
      <c r="AG554" s="281"/>
      <c r="AH554" s="281"/>
      <c r="AI554" s="281"/>
      <c r="AJ554" s="281"/>
      <c r="AK554" s="281"/>
      <c r="AL554" s="281"/>
      <c r="AM554" s="281"/>
      <c r="AN554" s="281"/>
      <c r="AO554" s="281"/>
      <c r="AP554" s="281"/>
      <c r="AQ554" s="281"/>
      <c r="AR554" s="281"/>
      <c r="AS554" s="281"/>
      <c r="AT554" s="281"/>
      <c r="AU554" s="281"/>
      <c r="AV554" s="281"/>
      <c r="AW554" s="281"/>
      <c r="AX554" s="281"/>
      <c r="AY554" s="281"/>
      <c r="AZ554" s="281"/>
      <c r="BA554" s="281"/>
      <c r="BB554" s="281"/>
      <c r="BC554" s="281"/>
      <c r="BD554" s="281"/>
      <c r="BE554" s="281"/>
      <c r="BF554" s="281"/>
      <c r="BG554" s="281"/>
      <c r="BH554" s="281"/>
      <c r="BI554" s="281"/>
      <c r="BJ554" s="281"/>
      <c r="BK554" s="281"/>
      <c r="BL554" s="281"/>
      <c r="BM554" s="281"/>
      <c r="BN554" s="281"/>
      <c r="BO554" s="281"/>
      <c r="BP554" s="281"/>
      <c r="BQ554" s="281"/>
      <c r="BR554" s="281"/>
      <c r="BS554" s="281"/>
      <c r="BT554" s="281"/>
      <c r="BU554" s="281"/>
      <c r="BV554" s="281"/>
      <c r="BW554" s="281"/>
      <c r="BX554" s="281"/>
      <c r="BY554" s="281"/>
      <c r="BZ554" s="281"/>
      <c r="CA554" s="281"/>
      <c r="CB554" s="25"/>
      <c r="CJ554" s="140"/>
    </row>
    <row r="555" spans="2:88" s="1" customFormat="1" ht="17.100000000000001" customHeight="1">
      <c r="B555" s="321"/>
      <c r="C555" s="24"/>
      <c r="D555" s="24"/>
      <c r="E555" s="24"/>
      <c r="F555" s="24"/>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81"/>
      <c r="AE555" s="281"/>
      <c r="AF555" s="281"/>
      <c r="AG555" s="281"/>
      <c r="AH555" s="281"/>
      <c r="AI555" s="281"/>
      <c r="AJ555" s="281"/>
      <c r="AK555" s="281"/>
      <c r="AL555" s="281"/>
      <c r="AM555" s="281"/>
      <c r="AN555" s="281"/>
      <c r="AO555" s="281"/>
      <c r="AP555" s="281"/>
      <c r="AQ555" s="281"/>
      <c r="AR555" s="281"/>
      <c r="AS555" s="281"/>
      <c r="AT555" s="281"/>
      <c r="AU555" s="281"/>
      <c r="AV555" s="281"/>
      <c r="AW555" s="281"/>
      <c r="AX555" s="281"/>
      <c r="AY555" s="281"/>
      <c r="AZ555" s="281"/>
      <c r="BA555" s="281"/>
      <c r="BB555" s="281"/>
      <c r="BC555" s="281"/>
      <c r="BD555" s="281"/>
      <c r="BE555" s="281"/>
      <c r="BF555" s="281"/>
      <c r="BG555" s="281"/>
      <c r="BH555" s="281"/>
      <c r="BI555" s="281"/>
      <c r="BJ555" s="281"/>
      <c r="BK555" s="281"/>
      <c r="BL555" s="281"/>
      <c r="BM555" s="281"/>
      <c r="BN555" s="281"/>
      <c r="BO555" s="281"/>
      <c r="BP555" s="281"/>
      <c r="BQ555" s="281"/>
      <c r="BR555" s="281"/>
      <c r="BS555" s="281"/>
      <c r="BT555" s="281"/>
      <c r="BU555" s="281"/>
      <c r="BV555" s="281"/>
      <c r="BW555" s="281"/>
      <c r="BX555" s="281"/>
      <c r="BY555" s="281"/>
      <c r="BZ555" s="281"/>
      <c r="CA555" s="281"/>
      <c r="CB555" s="25"/>
      <c r="CJ555" s="140"/>
    </row>
    <row r="556" spans="2:88" s="1" customFormat="1" ht="17.100000000000001" customHeight="1">
      <c r="B556" s="321"/>
      <c r="C556" s="24"/>
      <c r="D556" s="24"/>
      <c r="E556" s="24"/>
      <c r="F556" s="24"/>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281"/>
      <c r="AF556" s="281"/>
      <c r="AG556" s="281"/>
      <c r="AH556" s="281"/>
      <c r="AI556" s="281"/>
      <c r="AJ556" s="281"/>
      <c r="AK556" s="281"/>
      <c r="AL556" s="281"/>
      <c r="AM556" s="281"/>
      <c r="AN556" s="281"/>
      <c r="AO556" s="281"/>
      <c r="AP556" s="281"/>
      <c r="AQ556" s="281"/>
      <c r="AR556" s="281"/>
      <c r="AS556" s="281"/>
      <c r="AT556" s="281"/>
      <c r="AU556" s="281"/>
      <c r="AV556" s="281"/>
      <c r="AW556" s="281"/>
      <c r="AX556" s="281"/>
      <c r="AY556" s="281"/>
      <c r="AZ556" s="281"/>
      <c r="BA556" s="281"/>
      <c r="BB556" s="281"/>
      <c r="BC556" s="281"/>
      <c r="BD556" s="281"/>
      <c r="BE556" s="281"/>
      <c r="BF556" s="281"/>
      <c r="BG556" s="281"/>
      <c r="BH556" s="281"/>
      <c r="BI556" s="281"/>
      <c r="BJ556" s="281"/>
      <c r="BK556" s="281"/>
      <c r="BL556" s="281"/>
      <c r="BM556" s="281"/>
      <c r="BN556" s="281"/>
      <c r="BO556" s="281"/>
      <c r="BP556" s="281"/>
      <c r="BQ556" s="281"/>
      <c r="BR556" s="281"/>
      <c r="BS556" s="281"/>
      <c r="BT556" s="281"/>
      <c r="BU556" s="281"/>
      <c r="BV556" s="281"/>
      <c r="BW556" s="281"/>
      <c r="BX556" s="281"/>
      <c r="BY556" s="281"/>
      <c r="BZ556" s="281"/>
      <c r="CA556" s="281"/>
      <c r="CB556" s="25"/>
      <c r="CJ556" s="140"/>
    </row>
    <row r="557" spans="2:88" s="1" customFormat="1" ht="17.100000000000001" customHeight="1">
      <c r="B557" s="321"/>
      <c r="C557" s="24"/>
      <c r="D557" s="24"/>
      <c r="E557" s="24"/>
      <c r="F557" s="24"/>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81"/>
      <c r="AE557" s="281"/>
      <c r="AF557" s="281"/>
      <c r="AG557" s="281"/>
      <c r="AH557" s="281"/>
      <c r="AI557" s="281"/>
      <c r="AJ557" s="281"/>
      <c r="AK557" s="281"/>
      <c r="AL557" s="281"/>
      <c r="AM557" s="281"/>
      <c r="AN557" s="281"/>
      <c r="AO557" s="281"/>
      <c r="AP557" s="281"/>
      <c r="AQ557" s="281"/>
      <c r="AR557" s="281"/>
      <c r="AS557" s="281"/>
      <c r="AT557" s="281"/>
      <c r="AU557" s="281"/>
      <c r="AV557" s="281"/>
      <c r="AW557" s="281"/>
      <c r="AX557" s="281"/>
      <c r="AY557" s="281"/>
      <c r="AZ557" s="281"/>
      <c r="BA557" s="281"/>
      <c r="BB557" s="281"/>
      <c r="BC557" s="281"/>
      <c r="BD557" s="281"/>
      <c r="BE557" s="281"/>
      <c r="BF557" s="281"/>
      <c r="BG557" s="281"/>
      <c r="BH557" s="281"/>
      <c r="BI557" s="281"/>
      <c r="BJ557" s="281"/>
      <c r="BK557" s="281"/>
      <c r="BL557" s="281"/>
      <c r="BM557" s="281"/>
      <c r="BN557" s="281"/>
      <c r="BO557" s="281"/>
      <c r="BP557" s="281"/>
      <c r="BQ557" s="281"/>
      <c r="BR557" s="281"/>
      <c r="BS557" s="281"/>
      <c r="BT557" s="281"/>
      <c r="BU557" s="281"/>
      <c r="BV557" s="281"/>
      <c r="BW557" s="281"/>
      <c r="BX557" s="281"/>
      <c r="BY557" s="281"/>
      <c r="BZ557" s="281"/>
      <c r="CA557" s="281"/>
      <c r="CB557" s="25"/>
      <c r="CJ557" s="140"/>
    </row>
    <row r="558" spans="2:88" s="1" customFormat="1" ht="17.100000000000001" customHeight="1">
      <c r="B558" s="321"/>
      <c r="C558" s="24"/>
      <c r="D558" s="24"/>
      <c r="E558" s="24"/>
      <c r="F558" s="24"/>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81"/>
      <c r="AE558" s="281"/>
      <c r="AF558" s="281"/>
      <c r="AG558" s="281"/>
      <c r="AH558" s="281"/>
      <c r="AI558" s="281"/>
      <c r="AJ558" s="281"/>
      <c r="AK558" s="281"/>
      <c r="AL558" s="281"/>
      <c r="AM558" s="281"/>
      <c r="AN558" s="281"/>
      <c r="AO558" s="281"/>
      <c r="AP558" s="281"/>
      <c r="AQ558" s="281"/>
      <c r="AR558" s="281"/>
      <c r="AS558" s="281"/>
      <c r="AT558" s="281"/>
      <c r="AU558" s="281"/>
      <c r="AV558" s="281"/>
      <c r="AW558" s="281"/>
      <c r="AX558" s="281"/>
      <c r="AY558" s="281"/>
      <c r="AZ558" s="281"/>
      <c r="BA558" s="281"/>
      <c r="BB558" s="281"/>
      <c r="BC558" s="281"/>
      <c r="BD558" s="281"/>
      <c r="BE558" s="281"/>
      <c r="BF558" s="281"/>
      <c r="BG558" s="281"/>
      <c r="BH558" s="281"/>
      <c r="BI558" s="281"/>
      <c r="BJ558" s="281"/>
      <c r="BK558" s="281"/>
      <c r="BL558" s="281"/>
      <c r="BM558" s="281"/>
      <c r="BN558" s="281"/>
      <c r="BO558" s="281"/>
      <c r="BP558" s="281"/>
      <c r="BQ558" s="281"/>
      <c r="BR558" s="281"/>
      <c r="BS558" s="281"/>
      <c r="BT558" s="281"/>
      <c r="BU558" s="281"/>
      <c r="BV558" s="281"/>
      <c r="BW558" s="281"/>
      <c r="BX558" s="281"/>
      <c r="BY558" s="281"/>
      <c r="BZ558" s="281"/>
      <c r="CA558" s="281"/>
      <c r="CB558" s="25"/>
      <c r="CJ558" s="140"/>
    </row>
    <row r="559" spans="2:88" s="1" customFormat="1" ht="17.100000000000001" customHeight="1">
      <c r="B559" s="195" t="s">
        <v>1018</v>
      </c>
      <c r="C559" s="24"/>
      <c r="D559" s="24"/>
      <c r="E559" s="24"/>
      <c r="F559" s="24"/>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81"/>
      <c r="AE559" s="281"/>
      <c r="AF559" s="281"/>
      <c r="AG559" s="281"/>
      <c r="AH559" s="281"/>
      <c r="AI559" s="281"/>
      <c r="AJ559" s="281"/>
      <c r="AK559" s="281"/>
      <c r="AL559" s="281"/>
      <c r="AM559" s="281"/>
      <c r="AN559" s="281"/>
      <c r="AO559" s="281"/>
      <c r="AP559" s="281"/>
      <c r="AQ559" s="281"/>
      <c r="AR559" s="281"/>
      <c r="AS559" s="281"/>
      <c r="AT559" s="281"/>
      <c r="AU559" s="281"/>
      <c r="AV559" s="281"/>
      <c r="AW559" s="281"/>
      <c r="AX559" s="281"/>
      <c r="AY559" s="281"/>
      <c r="AZ559" s="281"/>
      <c r="BA559" s="281"/>
      <c r="BB559" s="281"/>
      <c r="BC559" s="281"/>
      <c r="BD559" s="281"/>
      <c r="BE559" s="281"/>
      <c r="BF559" s="281"/>
      <c r="BG559" s="281"/>
      <c r="BH559" s="281"/>
      <c r="BI559" s="281"/>
      <c r="BJ559" s="281"/>
      <c r="BK559" s="281"/>
      <c r="BL559" s="281"/>
      <c r="BM559" s="281"/>
      <c r="BN559" s="281"/>
      <c r="BO559" s="281"/>
      <c r="BP559" s="281"/>
      <c r="BQ559" s="281"/>
      <c r="BR559" s="281"/>
      <c r="BS559" s="281"/>
      <c r="BT559" s="281"/>
      <c r="BU559" s="281"/>
      <c r="BV559" s="281"/>
      <c r="BW559" s="281"/>
      <c r="BX559" s="281"/>
      <c r="BY559" s="281"/>
      <c r="BZ559" s="281"/>
      <c r="CA559" s="281"/>
      <c r="CB559" s="25"/>
      <c r="CC559" s="174" t="s">
        <v>1018</v>
      </c>
      <c r="CJ559" s="140"/>
    </row>
    <row r="560" spans="2:88" s="2" customFormat="1" ht="15.75" customHeight="1" thickBot="1">
      <c r="B560" s="196" t="s">
        <v>1015</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6" t="s">
        <v>1015</v>
      </c>
      <c r="CD560" s="1"/>
      <c r="CJ560" s="58"/>
    </row>
    <row r="561" spans="2:81" ht="17.100000000000001" customHeight="1">
      <c r="B561" s="197"/>
      <c r="CC561" s="177"/>
    </row>
  </sheetData>
  <sheetProtection algorithmName="SHA-512" hashValue="ljJTJRG/mQCjyLROeuFJ3P4bQVDn95e0qcAC7zcAZ7mDzsklDjH9JCmWA15HfC4ODQTfTDJ6gijiQ6URjQUbpA==" saltValue="l9wmklgda/+8fgC5qbdBcw=="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8" customWidth="1"/>
    <col min="3" max="3" width="4" customWidth="1"/>
    <col min="4" max="45" width="1.125" style="3" customWidth="1"/>
    <col min="46" max="81" width="1.125" customWidth="1"/>
    <col min="82" max="88" width="1.125" hidden="1" customWidth="1"/>
    <col min="89" max="89" width="2.625" customWidth="1"/>
    <col min="90" max="90" width="7" hidden="1" customWidth="1"/>
    <col min="91" max="91" width="4.75" customWidth="1"/>
    <col min="92" max="92" width="4.625" customWidth="1"/>
    <col min="96" max="96" width="6.5" customWidth="1"/>
    <col min="97" max="97" width="5.5" hidden="1" customWidth="1"/>
    <col min="98" max="98" width="9.125" hidden="1" customWidth="1"/>
    <col min="99" max="99" width="13.625" hidden="1" customWidth="1"/>
    <col min="100" max="100" width="11.375" hidden="1" customWidth="1"/>
  </cols>
  <sheetData>
    <row r="1" spans="2:100" s="2" customFormat="1" ht="15" customHeight="1">
      <c r="B1" s="212"/>
      <c r="C1" s="28"/>
      <c r="D1" s="333" t="s">
        <v>961</v>
      </c>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row>
    <row r="2" spans="2:100" s="2" customFormat="1" ht="15.75" customHeight="1">
      <c r="B2" s="212"/>
      <c r="C2" s="337" t="s">
        <v>956</v>
      </c>
      <c r="D2" s="76"/>
      <c r="E2" s="76" t="s">
        <v>12</v>
      </c>
      <c r="F2" s="76"/>
      <c r="G2" s="76"/>
      <c r="H2" s="76"/>
      <c r="I2" s="76"/>
      <c r="J2" s="76"/>
      <c r="K2" s="76"/>
      <c r="L2" s="76"/>
      <c r="M2" s="76"/>
      <c r="N2" s="76"/>
      <c r="O2" s="76"/>
      <c r="P2" s="76"/>
      <c r="Q2" s="76"/>
      <c r="R2" s="76"/>
      <c r="S2" s="76"/>
      <c r="T2" s="76"/>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1"/>
      <c r="CT2" s="134" t="s">
        <v>878</v>
      </c>
      <c r="CU2" s="133" t="s">
        <v>879</v>
      </c>
      <c r="CV2" s="133" t="s">
        <v>880</v>
      </c>
    </row>
    <row r="3" spans="2:100" s="2" customFormat="1" ht="15.75" customHeight="1">
      <c r="B3" s="212"/>
      <c r="C3" s="338"/>
      <c r="D3" s="24"/>
      <c r="E3" s="24" t="s">
        <v>13</v>
      </c>
      <c r="F3" s="24"/>
      <c r="G3" s="24"/>
      <c r="H3" s="24"/>
      <c r="I3" s="24"/>
      <c r="J3" s="24"/>
      <c r="K3" s="24"/>
      <c r="L3" s="24"/>
      <c r="M3" s="24"/>
      <c r="N3" s="24"/>
      <c r="O3" s="24"/>
      <c r="P3" s="24"/>
      <c r="Q3" s="24"/>
      <c r="R3" s="24"/>
      <c r="S3" s="24"/>
      <c r="T3" s="24"/>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331"/>
      <c r="CT3" s="135" t="s">
        <v>26</v>
      </c>
      <c r="CU3" s="136" t="s">
        <v>1239</v>
      </c>
      <c r="CV3" s="136" t="s">
        <v>955</v>
      </c>
    </row>
    <row r="4" spans="2:100" s="2" customFormat="1" ht="15.75" customHeight="1">
      <c r="B4" s="212"/>
      <c r="C4" s="338"/>
      <c r="D4" s="24"/>
      <c r="E4" s="24" t="s">
        <v>14</v>
      </c>
      <c r="F4" s="24"/>
      <c r="G4" s="24"/>
      <c r="H4" s="24"/>
      <c r="I4" s="24"/>
      <c r="J4" s="24"/>
      <c r="K4" s="24"/>
      <c r="L4" s="24"/>
      <c r="M4" s="24"/>
      <c r="N4" s="24"/>
      <c r="O4" s="24"/>
      <c r="P4" s="24"/>
      <c r="Q4" s="24"/>
      <c r="R4" s="24"/>
      <c r="S4" s="24"/>
      <c r="T4" s="24"/>
      <c r="U4" s="259" t="s">
        <v>595</v>
      </c>
      <c r="V4" s="259"/>
      <c r="W4" s="259"/>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331"/>
      <c r="CT4" s="134" t="s">
        <v>27</v>
      </c>
      <c r="CU4" s="136" t="s">
        <v>1237</v>
      </c>
      <c r="CV4" s="136" t="s">
        <v>544</v>
      </c>
    </row>
    <row r="5" spans="2:100" s="2" customFormat="1" ht="15.75" customHeight="1">
      <c r="B5" s="212"/>
      <c r="C5" s="338"/>
      <c r="D5" s="24"/>
      <c r="E5" s="24" t="s">
        <v>15</v>
      </c>
      <c r="F5" s="24"/>
      <c r="G5" s="24"/>
      <c r="H5" s="24"/>
      <c r="I5" s="24"/>
      <c r="J5" s="24"/>
      <c r="K5" s="24"/>
      <c r="L5" s="24"/>
      <c r="M5" s="24"/>
      <c r="N5" s="24"/>
      <c r="O5" s="24"/>
      <c r="P5" s="24"/>
      <c r="Q5" s="24"/>
      <c r="R5" s="24"/>
      <c r="S5" s="24"/>
      <c r="T5" s="24"/>
      <c r="U5" s="233"/>
      <c r="V5" s="233"/>
      <c r="W5" s="233"/>
      <c r="X5" s="233"/>
      <c r="Y5" s="233"/>
      <c r="Z5" s="233"/>
      <c r="AA5" s="233"/>
      <c r="AB5" s="233"/>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8"/>
      <c r="CC5" s="329"/>
      <c r="CT5" s="134" t="s">
        <v>546</v>
      </c>
      <c r="CU5" s="136" t="s">
        <v>543</v>
      </c>
      <c r="CV5" s="136" t="s">
        <v>545</v>
      </c>
    </row>
    <row r="6" spans="2:100" s="2" customFormat="1" ht="15.75" customHeight="1">
      <c r="B6" s="212"/>
      <c r="C6" s="339"/>
      <c r="D6" s="28"/>
      <c r="E6" s="28" t="s">
        <v>16</v>
      </c>
      <c r="F6" s="28"/>
      <c r="G6" s="28"/>
      <c r="H6" s="28"/>
      <c r="I6" s="28"/>
      <c r="J6" s="28"/>
      <c r="K6" s="28"/>
      <c r="L6" s="28"/>
      <c r="M6" s="28"/>
      <c r="N6" s="28"/>
      <c r="O6" s="28"/>
      <c r="P6" s="28"/>
      <c r="Q6" s="28"/>
      <c r="R6" s="28"/>
      <c r="S6" s="28"/>
      <c r="T6" s="28"/>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c r="BS6" s="302"/>
      <c r="BT6" s="302"/>
      <c r="BU6" s="302"/>
      <c r="BV6" s="302"/>
      <c r="BW6" s="302"/>
      <c r="BX6" s="302"/>
      <c r="BY6" s="302"/>
      <c r="BZ6" s="302"/>
      <c r="CA6" s="302"/>
      <c r="CB6" s="302"/>
      <c r="CC6" s="332"/>
      <c r="CT6" s="135"/>
      <c r="CU6" s="136" t="s">
        <v>316</v>
      </c>
      <c r="CV6" s="136" t="s">
        <v>547</v>
      </c>
    </row>
    <row r="7" spans="2:100" s="2" customFormat="1" ht="15.75" customHeight="1">
      <c r="B7" s="212"/>
      <c r="C7" s="335" t="s">
        <v>957</v>
      </c>
      <c r="D7" s="24"/>
      <c r="E7" s="24" t="s">
        <v>18</v>
      </c>
      <c r="F7" s="24"/>
      <c r="G7" s="24"/>
      <c r="H7" s="24"/>
      <c r="I7" s="24"/>
      <c r="J7" s="24"/>
      <c r="K7" s="24"/>
      <c r="L7" s="24"/>
      <c r="M7" s="24"/>
      <c r="N7" s="24"/>
      <c r="O7" s="24"/>
      <c r="P7" s="24"/>
      <c r="Q7" s="24"/>
      <c r="R7" s="24"/>
      <c r="S7" s="24"/>
      <c r="T7" s="24"/>
      <c r="U7" s="24"/>
      <c r="V7" s="24" t="s">
        <v>19</v>
      </c>
      <c r="W7" s="24"/>
      <c r="X7" s="233"/>
      <c r="Y7" s="233"/>
      <c r="Z7" s="233"/>
      <c r="AA7" s="233"/>
      <c r="AB7" s="65" t="s">
        <v>20</v>
      </c>
      <c r="AC7" s="24"/>
      <c r="AD7" s="24"/>
      <c r="AE7" s="24"/>
      <c r="AF7" s="24"/>
      <c r="AG7" s="24"/>
      <c r="AH7" s="24"/>
      <c r="AI7" s="24"/>
      <c r="AJ7" s="24"/>
      <c r="AK7" s="24"/>
      <c r="AL7" s="24" t="s">
        <v>19</v>
      </c>
      <c r="AM7" s="24"/>
      <c r="AN7" s="262"/>
      <c r="AO7" s="262"/>
      <c r="AP7" s="262"/>
      <c r="AQ7" s="262"/>
      <c r="AR7" s="262"/>
      <c r="AS7" s="262"/>
      <c r="AT7" s="262"/>
      <c r="AU7" s="262"/>
      <c r="AV7" s="262"/>
      <c r="AW7" s="262"/>
      <c r="AX7" s="262"/>
      <c r="AY7" s="262"/>
      <c r="AZ7" s="65" t="s">
        <v>21</v>
      </c>
      <c r="BA7" s="24"/>
      <c r="BB7" s="24"/>
      <c r="BC7" s="24"/>
      <c r="BD7" s="24"/>
      <c r="BE7" s="24"/>
      <c r="BF7" s="24"/>
      <c r="BG7" s="24"/>
      <c r="BH7" s="24"/>
      <c r="BI7" s="233"/>
      <c r="BJ7" s="233"/>
      <c r="BK7" s="233"/>
      <c r="BL7" s="233"/>
      <c r="BM7" s="233"/>
      <c r="BN7" s="233"/>
      <c r="BO7" s="233"/>
      <c r="BP7" s="233"/>
      <c r="BQ7" s="233"/>
      <c r="BR7" s="233"/>
      <c r="BS7" s="233"/>
      <c r="BT7" s="233"/>
      <c r="BU7" s="65" t="s">
        <v>22</v>
      </c>
      <c r="BV7" s="24"/>
      <c r="BW7" s="24"/>
      <c r="BX7" s="24"/>
      <c r="BY7" s="24"/>
      <c r="BZ7" s="24"/>
      <c r="CA7" s="24"/>
      <c r="CB7" s="24"/>
      <c r="CC7" s="151"/>
      <c r="CO7" s="58"/>
      <c r="CT7" s="135"/>
      <c r="CU7" s="136" t="s">
        <v>318</v>
      </c>
      <c r="CV7" s="136" t="s">
        <v>548</v>
      </c>
    </row>
    <row r="8" spans="2:100" s="2" customFormat="1" ht="15.75" customHeight="1">
      <c r="B8" s="212"/>
      <c r="C8" s="335"/>
      <c r="D8" s="24"/>
      <c r="E8" s="24" t="s">
        <v>13</v>
      </c>
      <c r="F8" s="24"/>
      <c r="G8" s="24"/>
      <c r="H8" s="24"/>
      <c r="I8" s="24"/>
      <c r="J8" s="24"/>
      <c r="K8" s="24"/>
      <c r="L8" s="24"/>
      <c r="M8" s="24"/>
      <c r="N8" s="24"/>
      <c r="O8" s="24"/>
      <c r="P8" s="24"/>
      <c r="Q8" s="24"/>
      <c r="R8" s="24"/>
      <c r="S8" s="24"/>
      <c r="T8" s="24"/>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331"/>
      <c r="CO8" s="58"/>
      <c r="CT8" s="135"/>
      <c r="CU8" s="136" t="s">
        <v>314</v>
      </c>
      <c r="CV8" s="136" t="s">
        <v>549</v>
      </c>
    </row>
    <row r="9" spans="2:100" s="2" customFormat="1" ht="15.75" customHeight="1">
      <c r="B9" s="212"/>
      <c r="C9" s="335"/>
      <c r="D9" s="24"/>
      <c r="E9" s="24" t="s">
        <v>23</v>
      </c>
      <c r="F9" s="24"/>
      <c r="G9" s="24"/>
      <c r="H9" s="24"/>
      <c r="I9" s="24"/>
      <c r="J9" s="24"/>
      <c r="K9" s="24"/>
      <c r="L9" s="24"/>
      <c r="M9" s="24"/>
      <c r="N9" s="24"/>
      <c r="O9" s="24"/>
      <c r="P9" s="24"/>
      <c r="Q9" s="24"/>
      <c r="R9" s="24"/>
      <c r="S9" s="24"/>
      <c r="T9" s="24"/>
      <c r="U9" s="24"/>
      <c r="V9" s="24" t="s">
        <v>19</v>
      </c>
      <c r="W9" s="24"/>
      <c r="X9" s="233"/>
      <c r="Y9" s="233"/>
      <c r="Z9" s="233"/>
      <c r="AA9" s="233"/>
      <c r="AB9" s="65" t="s">
        <v>24</v>
      </c>
      <c r="AC9" s="24"/>
      <c r="AD9" s="24"/>
      <c r="AE9" s="24"/>
      <c r="AF9" s="24"/>
      <c r="AG9" s="24"/>
      <c r="AH9" s="24"/>
      <c r="AI9" s="24"/>
      <c r="AJ9" s="24"/>
      <c r="AK9" s="24"/>
      <c r="AL9" s="24" t="s">
        <v>19</v>
      </c>
      <c r="AM9" s="24"/>
      <c r="AN9" s="233"/>
      <c r="AO9" s="233"/>
      <c r="AP9" s="233"/>
      <c r="AQ9" s="233"/>
      <c r="AR9" s="233"/>
      <c r="AS9" s="233"/>
      <c r="AT9" s="233"/>
      <c r="AU9" s="233"/>
      <c r="AV9" s="233"/>
      <c r="AW9" s="24" t="s">
        <v>25</v>
      </c>
      <c r="AX9" s="24"/>
      <c r="AY9" s="24"/>
      <c r="AZ9" s="24"/>
      <c r="BA9" s="65"/>
      <c r="BB9" s="24"/>
      <c r="BC9" s="24"/>
      <c r="BD9" s="24"/>
      <c r="BE9" s="24"/>
      <c r="BF9" s="24"/>
      <c r="BG9" s="24"/>
      <c r="BH9" s="24"/>
      <c r="BI9" s="233"/>
      <c r="BJ9" s="233"/>
      <c r="BK9" s="233"/>
      <c r="BL9" s="233"/>
      <c r="BM9" s="233"/>
      <c r="BN9" s="233"/>
      <c r="BO9" s="233"/>
      <c r="BP9" s="233"/>
      <c r="BQ9" s="233"/>
      <c r="BR9" s="233"/>
      <c r="BS9" s="233"/>
      <c r="BT9" s="233"/>
      <c r="BU9" s="65" t="s">
        <v>22</v>
      </c>
      <c r="BV9" s="24"/>
      <c r="BW9" s="24"/>
      <c r="BX9" s="24"/>
      <c r="BY9" s="24"/>
      <c r="BZ9" s="24"/>
      <c r="CA9" s="24"/>
      <c r="CB9" s="24"/>
      <c r="CC9" s="151"/>
      <c r="CO9" s="58"/>
      <c r="CT9" s="135"/>
      <c r="CU9" s="136" t="s">
        <v>877</v>
      </c>
      <c r="CV9" s="137" t="s">
        <v>550</v>
      </c>
    </row>
    <row r="10" spans="2:100" s="2" customFormat="1" ht="15.75" customHeight="1">
      <c r="B10" s="212"/>
      <c r="C10" s="335"/>
      <c r="D10" s="24"/>
      <c r="E10" s="24"/>
      <c r="F10" s="24"/>
      <c r="G10" s="24"/>
      <c r="H10" s="24"/>
      <c r="I10" s="24"/>
      <c r="J10" s="24"/>
      <c r="K10" s="24"/>
      <c r="L10" s="24"/>
      <c r="M10" s="24"/>
      <c r="N10" s="24"/>
      <c r="O10" s="24"/>
      <c r="P10" s="24"/>
      <c r="Q10" s="24"/>
      <c r="R10" s="24"/>
      <c r="S10" s="24"/>
      <c r="T10" s="24"/>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331"/>
      <c r="CO10" s="58"/>
      <c r="CT10" s="135"/>
      <c r="CU10" s="136" t="s">
        <v>306</v>
      </c>
      <c r="CV10" s="136" t="s">
        <v>551</v>
      </c>
    </row>
    <row r="11" spans="2:100" s="2" customFormat="1" ht="15.75" customHeight="1">
      <c r="B11" s="212"/>
      <c r="C11" s="335"/>
      <c r="D11" s="24"/>
      <c r="E11" s="24" t="s">
        <v>28</v>
      </c>
      <c r="F11" s="24"/>
      <c r="G11" s="24"/>
      <c r="H11" s="24"/>
      <c r="I11" s="24"/>
      <c r="J11" s="24"/>
      <c r="K11" s="24"/>
      <c r="L11" s="24"/>
      <c r="M11" s="24"/>
      <c r="N11" s="24"/>
      <c r="O11" s="24"/>
      <c r="P11" s="24"/>
      <c r="Q11" s="24"/>
      <c r="R11" s="24"/>
      <c r="S11" s="24"/>
      <c r="T11" s="24"/>
      <c r="U11" s="259" t="s">
        <v>595</v>
      </c>
      <c r="V11" s="259"/>
      <c r="W11" s="259"/>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331"/>
      <c r="CO11" s="58"/>
      <c r="CT11" s="135"/>
      <c r="CU11" s="137" t="s">
        <v>308</v>
      </c>
      <c r="CV11" s="136" t="s">
        <v>552</v>
      </c>
    </row>
    <row r="12" spans="2:100" s="2" customFormat="1" ht="15.75" customHeight="1">
      <c r="B12" s="212"/>
      <c r="C12" s="335"/>
      <c r="D12" s="24"/>
      <c r="E12" s="24" t="s">
        <v>29</v>
      </c>
      <c r="F12" s="24"/>
      <c r="G12" s="24"/>
      <c r="H12" s="24"/>
      <c r="I12" s="24"/>
      <c r="J12" s="24"/>
      <c r="K12" s="24"/>
      <c r="L12" s="24"/>
      <c r="M12" s="24"/>
      <c r="N12" s="24"/>
      <c r="O12" s="24"/>
      <c r="P12" s="24"/>
      <c r="Q12" s="24"/>
      <c r="R12" s="24"/>
      <c r="S12" s="24"/>
      <c r="T12" s="24"/>
      <c r="U12" s="233"/>
      <c r="V12" s="233"/>
      <c r="W12" s="233"/>
      <c r="X12" s="233"/>
      <c r="Y12" s="233"/>
      <c r="Z12" s="233"/>
      <c r="AA12" s="233"/>
      <c r="AB12" s="233"/>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8"/>
      <c r="CC12" s="329"/>
      <c r="CO12" s="58"/>
      <c r="CT12" s="135"/>
      <c r="CU12" s="136" t="s">
        <v>310</v>
      </c>
      <c r="CV12" s="136" t="s">
        <v>553</v>
      </c>
    </row>
    <row r="13" spans="2:100" s="2" customFormat="1" ht="15.75" customHeight="1">
      <c r="B13" s="212"/>
      <c r="C13" s="335"/>
      <c r="D13" s="28"/>
      <c r="E13" s="28" t="s">
        <v>30</v>
      </c>
      <c r="F13" s="28"/>
      <c r="G13" s="28"/>
      <c r="H13" s="28"/>
      <c r="I13" s="28"/>
      <c r="J13" s="28"/>
      <c r="K13" s="28"/>
      <c r="L13" s="28"/>
      <c r="M13" s="28"/>
      <c r="N13" s="28"/>
      <c r="O13" s="28"/>
      <c r="P13" s="28"/>
      <c r="Q13" s="28"/>
      <c r="R13" s="28"/>
      <c r="S13" s="28"/>
      <c r="T13" s="28"/>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02"/>
      <c r="CC13" s="332"/>
      <c r="CO13" s="58"/>
      <c r="CT13" s="135"/>
      <c r="CU13" s="136" t="s">
        <v>335</v>
      </c>
      <c r="CV13" s="136" t="s">
        <v>554</v>
      </c>
    </row>
    <row r="14" spans="2:100" s="2" customFormat="1" ht="15.75" customHeight="1">
      <c r="B14" s="212"/>
      <c r="C14" s="335" t="s">
        <v>958</v>
      </c>
      <c r="D14" s="24"/>
      <c r="E14" s="24" t="s">
        <v>18</v>
      </c>
      <c r="F14" s="24"/>
      <c r="G14" s="24"/>
      <c r="H14" s="24"/>
      <c r="I14" s="24"/>
      <c r="J14" s="24"/>
      <c r="K14" s="24"/>
      <c r="L14" s="24"/>
      <c r="M14" s="24"/>
      <c r="N14" s="24"/>
      <c r="O14" s="24"/>
      <c r="P14" s="24"/>
      <c r="Q14" s="24"/>
      <c r="R14" s="24"/>
      <c r="S14" s="24"/>
      <c r="T14" s="24"/>
      <c r="U14" s="24"/>
      <c r="V14" s="24" t="s">
        <v>19</v>
      </c>
      <c r="W14" s="24"/>
      <c r="X14" s="233"/>
      <c r="Y14" s="233"/>
      <c r="Z14" s="233"/>
      <c r="AA14" s="233"/>
      <c r="AB14" s="65" t="s">
        <v>20</v>
      </c>
      <c r="AC14" s="24"/>
      <c r="AD14" s="24"/>
      <c r="AE14" s="24"/>
      <c r="AF14" s="24"/>
      <c r="AG14" s="24"/>
      <c r="AH14" s="24"/>
      <c r="AI14" s="24"/>
      <c r="AJ14" s="24"/>
      <c r="AK14" s="24"/>
      <c r="AL14" s="24" t="s">
        <v>19</v>
      </c>
      <c r="AM14" s="24"/>
      <c r="AN14" s="262"/>
      <c r="AO14" s="262"/>
      <c r="AP14" s="262"/>
      <c r="AQ14" s="262"/>
      <c r="AR14" s="262"/>
      <c r="AS14" s="262"/>
      <c r="AT14" s="262"/>
      <c r="AU14" s="262"/>
      <c r="AV14" s="262"/>
      <c r="AW14" s="262"/>
      <c r="AX14" s="262"/>
      <c r="AY14" s="262"/>
      <c r="AZ14" s="65" t="s">
        <v>21</v>
      </c>
      <c r="BA14" s="24"/>
      <c r="BB14" s="24"/>
      <c r="BC14" s="24"/>
      <c r="BD14" s="24"/>
      <c r="BE14" s="24"/>
      <c r="BF14" s="24"/>
      <c r="BG14" s="24"/>
      <c r="BH14" s="24"/>
      <c r="BI14" s="233"/>
      <c r="BJ14" s="233"/>
      <c r="BK14" s="233"/>
      <c r="BL14" s="233"/>
      <c r="BM14" s="233"/>
      <c r="BN14" s="233"/>
      <c r="BO14" s="233"/>
      <c r="BP14" s="233"/>
      <c r="BQ14" s="233"/>
      <c r="BR14" s="233"/>
      <c r="BS14" s="233"/>
      <c r="BT14" s="233"/>
      <c r="BU14" s="65" t="s">
        <v>22</v>
      </c>
      <c r="BV14" s="24"/>
      <c r="BW14" s="24"/>
      <c r="BX14" s="24"/>
      <c r="BY14" s="24"/>
      <c r="BZ14" s="24"/>
      <c r="CA14" s="24"/>
      <c r="CB14" s="24"/>
      <c r="CC14" s="151"/>
      <c r="CO14" s="58"/>
      <c r="CT14" s="135"/>
      <c r="CU14" s="136" t="s">
        <v>336</v>
      </c>
      <c r="CV14" s="136" t="s">
        <v>555</v>
      </c>
    </row>
    <row r="15" spans="2:100" s="2" customFormat="1" ht="15.75" customHeight="1">
      <c r="B15" s="212"/>
      <c r="C15" s="335"/>
      <c r="D15" s="24"/>
      <c r="E15" s="24" t="s">
        <v>13</v>
      </c>
      <c r="F15" s="24"/>
      <c r="G15" s="24"/>
      <c r="H15" s="24"/>
      <c r="I15" s="24"/>
      <c r="J15" s="24"/>
      <c r="K15" s="24"/>
      <c r="L15" s="24"/>
      <c r="M15" s="24"/>
      <c r="N15" s="24"/>
      <c r="O15" s="24"/>
      <c r="P15" s="24"/>
      <c r="Q15" s="24"/>
      <c r="R15" s="24"/>
      <c r="S15" s="24"/>
      <c r="T15" s="24"/>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331"/>
      <c r="CO15" s="58"/>
      <c r="CU15" s="136" t="s">
        <v>337</v>
      </c>
      <c r="CV15" s="136" t="s">
        <v>556</v>
      </c>
    </row>
    <row r="16" spans="2:100" s="2" customFormat="1" ht="15.75" customHeight="1">
      <c r="B16" s="212"/>
      <c r="C16" s="335"/>
      <c r="D16" s="24"/>
      <c r="E16" s="24" t="s">
        <v>23</v>
      </c>
      <c r="F16" s="24"/>
      <c r="G16" s="24"/>
      <c r="H16" s="24"/>
      <c r="I16" s="24"/>
      <c r="J16" s="24"/>
      <c r="K16" s="24"/>
      <c r="L16" s="24"/>
      <c r="M16" s="24"/>
      <c r="N16" s="24"/>
      <c r="O16" s="24"/>
      <c r="P16" s="24"/>
      <c r="Q16" s="24"/>
      <c r="R16" s="24"/>
      <c r="S16" s="24"/>
      <c r="T16" s="24"/>
      <c r="U16" s="24"/>
      <c r="V16" s="24" t="s">
        <v>19</v>
      </c>
      <c r="W16" s="24"/>
      <c r="X16" s="233"/>
      <c r="Y16" s="233"/>
      <c r="Z16" s="233"/>
      <c r="AA16" s="233"/>
      <c r="AB16" s="65" t="s">
        <v>24</v>
      </c>
      <c r="AC16" s="24"/>
      <c r="AD16" s="24"/>
      <c r="AE16" s="24"/>
      <c r="AF16" s="24"/>
      <c r="AG16" s="24"/>
      <c r="AH16" s="24"/>
      <c r="AI16" s="24"/>
      <c r="AJ16" s="24"/>
      <c r="AK16" s="24"/>
      <c r="AL16" s="24" t="s">
        <v>19</v>
      </c>
      <c r="AM16" s="24"/>
      <c r="AN16" s="233"/>
      <c r="AO16" s="233"/>
      <c r="AP16" s="233"/>
      <c r="AQ16" s="233"/>
      <c r="AR16" s="233"/>
      <c r="AS16" s="233"/>
      <c r="AT16" s="233"/>
      <c r="AU16" s="233"/>
      <c r="AV16" s="233"/>
      <c r="AW16" s="24" t="s">
        <v>25</v>
      </c>
      <c r="AX16" s="24"/>
      <c r="AY16" s="24"/>
      <c r="AZ16" s="24"/>
      <c r="BA16" s="65"/>
      <c r="BB16" s="24"/>
      <c r="BC16" s="24"/>
      <c r="BD16" s="24"/>
      <c r="BE16" s="24"/>
      <c r="BF16" s="24"/>
      <c r="BG16" s="24"/>
      <c r="BH16" s="24"/>
      <c r="BI16" s="233"/>
      <c r="BJ16" s="233"/>
      <c r="BK16" s="233"/>
      <c r="BL16" s="233"/>
      <c r="BM16" s="233"/>
      <c r="BN16" s="233"/>
      <c r="BO16" s="233"/>
      <c r="BP16" s="233"/>
      <c r="BQ16" s="233"/>
      <c r="BR16" s="233"/>
      <c r="BS16" s="233"/>
      <c r="BT16" s="233"/>
      <c r="BU16" s="65" t="s">
        <v>22</v>
      </c>
      <c r="BV16" s="24"/>
      <c r="BW16" s="24"/>
      <c r="BX16" s="24"/>
      <c r="BY16" s="24"/>
      <c r="BZ16" s="24"/>
      <c r="CA16" s="24"/>
      <c r="CB16" s="24"/>
      <c r="CC16" s="151"/>
      <c r="CO16" s="58"/>
      <c r="CU16" s="136" t="s">
        <v>292</v>
      </c>
      <c r="CV16" s="136" t="s">
        <v>557</v>
      </c>
    </row>
    <row r="17" spans="2:100" s="2" customFormat="1" ht="15.75" customHeight="1">
      <c r="B17" s="212"/>
      <c r="C17" s="335"/>
      <c r="D17" s="24"/>
      <c r="E17" s="24"/>
      <c r="F17" s="24"/>
      <c r="G17" s="24"/>
      <c r="H17" s="24"/>
      <c r="I17" s="24"/>
      <c r="J17" s="24"/>
      <c r="K17" s="24"/>
      <c r="L17" s="24"/>
      <c r="M17" s="24"/>
      <c r="N17" s="24"/>
      <c r="O17" s="24"/>
      <c r="P17" s="24"/>
      <c r="Q17" s="24"/>
      <c r="R17" s="24"/>
      <c r="S17" s="24"/>
      <c r="T17" s="24"/>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331"/>
      <c r="CO17" s="58"/>
      <c r="CU17" s="136" t="s">
        <v>294</v>
      </c>
      <c r="CV17" s="136" t="s">
        <v>558</v>
      </c>
    </row>
    <row r="18" spans="2:100" s="2" customFormat="1" ht="15.75" customHeight="1">
      <c r="B18" s="212"/>
      <c r="C18" s="335"/>
      <c r="D18" s="24"/>
      <c r="E18" s="24" t="s">
        <v>28</v>
      </c>
      <c r="F18" s="24"/>
      <c r="G18" s="24"/>
      <c r="H18" s="24"/>
      <c r="I18" s="24"/>
      <c r="J18" s="24"/>
      <c r="K18" s="24"/>
      <c r="L18" s="24"/>
      <c r="M18" s="24"/>
      <c r="N18" s="24"/>
      <c r="O18" s="24"/>
      <c r="P18" s="24"/>
      <c r="Q18" s="24"/>
      <c r="R18" s="24"/>
      <c r="S18" s="24"/>
      <c r="T18" s="24"/>
      <c r="U18" s="259" t="s">
        <v>595</v>
      </c>
      <c r="V18" s="259"/>
      <c r="W18" s="259"/>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331"/>
      <c r="CO18" s="58"/>
      <c r="CU18" s="136" t="s">
        <v>296</v>
      </c>
      <c r="CV18" s="136" t="s">
        <v>559</v>
      </c>
    </row>
    <row r="19" spans="2:100" s="2" customFormat="1" ht="15.75" customHeight="1">
      <c r="B19" s="212"/>
      <c r="C19" s="335"/>
      <c r="D19" s="24"/>
      <c r="E19" s="24" t="s">
        <v>29</v>
      </c>
      <c r="F19" s="24"/>
      <c r="G19" s="24"/>
      <c r="H19" s="24"/>
      <c r="I19" s="24"/>
      <c r="J19" s="24"/>
      <c r="K19" s="24"/>
      <c r="L19" s="24"/>
      <c r="M19" s="24"/>
      <c r="N19" s="24"/>
      <c r="O19" s="24"/>
      <c r="P19" s="24"/>
      <c r="Q19" s="24"/>
      <c r="R19" s="24"/>
      <c r="S19" s="24"/>
      <c r="T19" s="24"/>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331"/>
      <c r="CO19" s="58"/>
      <c r="CU19" s="136" t="s">
        <v>298</v>
      </c>
      <c r="CV19" s="136" t="s">
        <v>560</v>
      </c>
    </row>
    <row r="20" spans="2:100" s="2" customFormat="1" ht="15.75" customHeight="1">
      <c r="B20" s="212"/>
      <c r="C20" s="335"/>
      <c r="D20" s="24"/>
      <c r="E20" s="24" t="s">
        <v>30</v>
      </c>
      <c r="F20" s="24"/>
      <c r="G20" s="24"/>
      <c r="H20" s="24"/>
      <c r="I20" s="24"/>
      <c r="J20" s="24"/>
      <c r="K20" s="24"/>
      <c r="L20" s="24"/>
      <c r="M20" s="24"/>
      <c r="N20" s="24"/>
      <c r="O20" s="24"/>
      <c r="P20" s="24"/>
      <c r="Q20" s="24"/>
      <c r="R20" s="24"/>
      <c r="S20" s="24"/>
      <c r="T20" s="24"/>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331"/>
      <c r="CO20" s="58"/>
      <c r="CU20" s="136" t="s">
        <v>300</v>
      </c>
      <c r="CV20" s="136" t="s">
        <v>562</v>
      </c>
    </row>
    <row r="21" spans="2:100" s="2" customFormat="1" ht="15.75" customHeight="1">
      <c r="B21" s="212"/>
      <c r="C21" s="335"/>
      <c r="D21" s="28"/>
      <c r="E21" s="28" t="s">
        <v>33</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02"/>
      <c r="CC21" s="332"/>
      <c r="CO21" s="58"/>
      <c r="CU21" s="136" t="s">
        <v>302</v>
      </c>
      <c r="CV21" s="136" t="s">
        <v>563</v>
      </c>
    </row>
    <row r="22" spans="2:100" s="2" customFormat="1" ht="15.75" customHeight="1">
      <c r="B22" s="212"/>
      <c r="C22" s="335"/>
      <c r="D22" s="24"/>
      <c r="E22" s="24" t="s">
        <v>18</v>
      </c>
      <c r="F22" s="24"/>
      <c r="G22" s="24"/>
      <c r="H22" s="24"/>
      <c r="I22" s="24"/>
      <c r="J22" s="24"/>
      <c r="K22" s="24"/>
      <c r="L22" s="24"/>
      <c r="M22" s="24"/>
      <c r="N22" s="24"/>
      <c r="O22" s="24"/>
      <c r="P22" s="24"/>
      <c r="Q22" s="24"/>
      <c r="R22" s="24"/>
      <c r="S22" s="24"/>
      <c r="T22" s="24"/>
      <c r="U22" s="24"/>
      <c r="V22" s="24" t="s">
        <v>19</v>
      </c>
      <c r="W22" s="24"/>
      <c r="X22" s="233"/>
      <c r="Y22" s="233"/>
      <c r="Z22" s="233"/>
      <c r="AA22" s="233"/>
      <c r="AB22" s="65" t="s">
        <v>20</v>
      </c>
      <c r="AC22" s="24"/>
      <c r="AD22" s="24"/>
      <c r="AE22" s="24"/>
      <c r="AF22" s="24"/>
      <c r="AG22" s="24"/>
      <c r="AH22" s="24"/>
      <c r="AI22" s="24"/>
      <c r="AJ22" s="24"/>
      <c r="AK22" s="24"/>
      <c r="AL22" s="24" t="s">
        <v>19</v>
      </c>
      <c r="AM22" s="24"/>
      <c r="AN22" s="262"/>
      <c r="AO22" s="262"/>
      <c r="AP22" s="262"/>
      <c r="AQ22" s="262"/>
      <c r="AR22" s="262"/>
      <c r="AS22" s="262"/>
      <c r="AT22" s="262"/>
      <c r="AU22" s="262"/>
      <c r="AV22" s="262"/>
      <c r="AW22" s="262"/>
      <c r="AX22" s="262"/>
      <c r="AY22" s="262"/>
      <c r="AZ22" s="65" t="s">
        <v>21</v>
      </c>
      <c r="BA22" s="24"/>
      <c r="BB22" s="24"/>
      <c r="BC22" s="24"/>
      <c r="BD22" s="24"/>
      <c r="BE22" s="24"/>
      <c r="BF22" s="24"/>
      <c r="BG22" s="24"/>
      <c r="BH22" s="24"/>
      <c r="BI22" s="233"/>
      <c r="BJ22" s="233"/>
      <c r="BK22" s="233"/>
      <c r="BL22" s="233"/>
      <c r="BM22" s="233"/>
      <c r="BN22" s="233"/>
      <c r="BO22" s="233"/>
      <c r="BP22" s="233"/>
      <c r="BQ22" s="233"/>
      <c r="BR22" s="233"/>
      <c r="BS22" s="233"/>
      <c r="BT22" s="233"/>
      <c r="BU22" s="65" t="s">
        <v>22</v>
      </c>
      <c r="BV22" s="24"/>
      <c r="BW22" s="24"/>
      <c r="BX22" s="24"/>
      <c r="BY22" s="24"/>
      <c r="BZ22" s="24"/>
      <c r="CA22" s="24"/>
      <c r="CB22" s="24"/>
      <c r="CC22" s="151"/>
      <c r="CO22" s="58"/>
      <c r="CU22" s="136" t="s">
        <v>304</v>
      </c>
      <c r="CV22" s="136" t="s">
        <v>564</v>
      </c>
    </row>
    <row r="23" spans="2:100" s="2" customFormat="1" ht="15.75" customHeight="1">
      <c r="B23" s="212"/>
      <c r="C23" s="335"/>
      <c r="D23" s="24"/>
      <c r="E23" s="24" t="s">
        <v>13</v>
      </c>
      <c r="F23" s="24"/>
      <c r="G23" s="24"/>
      <c r="H23" s="24"/>
      <c r="I23" s="24"/>
      <c r="J23" s="24"/>
      <c r="K23" s="24"/>
      <c r="L23" s="24"/>
      <c r="M23" s="24"/>
      <c r="N23" s="24"/>
      <c r="O23" s="24"/>
      <c r="P23" s="24"/>
      <c r="Q23" s="24"/>
      <c r="R23" s="24"/>
      <c r="S23" s="24"/>
      <c r="T23" s="24"/>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331"/>
      <c r="CO23" s="58"/>
      <c r="CU23" s="136" t="s">
        <v>320</v>
      </c>
      <c r="CV23" s="136" t="s">
        <v>565</v>
      </c>
    </row>
    <row r="24" spans="2:100" s="2" customFormat="1" ht="15.75" customHeight="1">
      <c r="B24" s="212"/>
      <c r="C24" s="335"/>
      <c r="D24" s="24"/>
      <c r="E24" s="24" t="s">
        <v>23</v>
      </c>
      <c r="F24" s="24"/>
      <c r="G24" s="24"/>
      <c r="H24" s="24"/>
      <c r="I24" s="24"/>
      <c r="J24" s="24"/>
      <c r="K24" s="24"/>
      <c r="L24" s="24"/>
      <c r="M24" s="24"/>
      <c r="N24" s="24"/>
      <c r="O24" s="24"/>
      <c r="P24" s="24"/>
      <c r="Q24" s="24"/>
      <c r="R24" s="24"/>
      <c r="S24" s="24"/>
      <c r="T24" s="24"/>
      <c r="U24" s="24"/>
      <c r="V24" s="24" t="s">
        <v>19</v>
      </c>
      <c r="W24" s="24"/>
      <c r="X24" s="233"/>
      <c r="Y24" s="233"/>
      <c r="Z24" s="233"/>
      <c r="AA24" s="233"/>
      <c r="AB24" s="65" t="s">
        <v>24</v>
      </c>
      <c r="AC24" s="24"/>
      <c r="AD24" s="24"/>
      <c r="AE24" s="24"/>
      <c r="AF24" s="24"/>
      <c r="AG24" s="24"/>
      <c r="AH24" s="24"/>
      <c r="AI24" s="24"/>
      <c r="AJ24" s="24"/>
      <c r="AK24" s="24"/>
      <c r="AL24" s="24" t="s">
        <v>19</v>
      </c>
      <c r="AM24" s="24"/>
      <c r="AN24" s="233"/>
      <c r="AO24" s="233"/>
      <c r="AP24" s="233"/>
      <c r="AQ24" s="233"/>
      <c r="AR24" s="233"/>
      <c r="AS24" s="233"/>
      <c r="AT24" s="233"/>
      <c r="AU24" s="233"/>
      <c r="AV24" s="233"/>
      <c r="AW24" s="24" t="s">
        <v>25</v>
      </c>
      <c r="AX24" s="24"/>
      <c r="AY24" s="24"/>
      <c r="AZ24" s="24"/>
      <c r="BA24" s="65"/>
      <c r="BB24" s="24"/>
      <c r="BC24" s="24"/>
      <c r="BD24" s="24"/>
      <c r="BE24" s="24"/>
      <c r="BF24" s="24"/>
      <c r="BG24" s="24"/>
      <c r="BH24" s="24"/>
      <c r="BI24" s="233"/>
      <c r="BJ24" s="233"/>
      <c r="BK24" s="233"/>
      <c r="BL24" s="233"/>
      <c r="BM24" s="233"/>
      <c r="BN24" s="233"/>
      <c r="BO24" s="233"/>
      <c r="BP24" s="233"/>
      <c r="BQ24" s="233"/>
      <c r="BR24" s="233"/>
      <c r="BS24" s="233"/>
      <c r="BT24" s="233"/>
      <c r="BU24" s="65" t="s">
        <v>22</v>
      </c>
      <c r="BV24" s="24"/>
      <c r="BW24" s="24"/>
      <c r="BX24" s="24"/>
      <c r="BY24" s="24"/>
      <c r="BZ24" s="24"/>
      <c r="CA24" s="24"/>
      <c r="CB24" s="24"/>
      <c r="CC24" s="151"/>
      <c r="CO24" s="58"/>
      <c r="CU24" s="136" t="s">
        <v>322</v>
      </c>
      <c r="CV24" s="136" t="s">
        <v>566</v>
      </c>
    </row>
    <row r="25" spans="2:100" s="2" customFormat="1" ht="15.75" customHeight="1">
      <c r="B25" s="212"/>
      <c r="C25" s="335"/>
      <c r="D25" s="24"/>
      <c r="E25" s="24"/>
      <c r="F25" s="24"/>
      <c r="G25" s="24"/>
      <c r="H25" s="24"/>
      <c r="I25" s="24"/>
      <c r="J25" s="24"/>
      <c r="K25" s="24"/>
      <c r="L25" s="24"/>
      <c r="M25" s="24"/>
      <c r="N25" s="24"/>
      <c r="O25" s="24"/>
      <c r="P25" s="24"/>
      <c r="Q25" s="24"/>
      <c r="R25" s="24"/>
      <c r="S25" s="24"/>
      <c r="T25" s="24"/>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331"/>
      <c r="CO25" s="58"/>
      <c r="CU25" s="136" t="s">
        <v>324</v>
      </c>
      <c r="CV25" s="136" t="s">
        <v>567</v>
      </c>
    </row>
    <row r="26" spans="2:100" s="2" customFormat="1" ht="15.75" customHeight="1">
      <c r="B26" s="212"/>
      <c r="C26" s="335"/>
      <c r="D26" s="24"/>
      <c r="E26" s="24" t="s">
        <v>28</v>
      </c>
      <c r="F26" s="24"/>
      <c r="G26" s="24"/>
      <c r="H26" s="24"/>
      <c r="I26" s="24"/>
      <c r="J26" s="24"/>
      <c r="K26" s="24"/>
      <c r="L26" s="24"/>
      <c r="M26" s="24"/>
      <c r="N26" s="24"/>
      <c r="O26" s="24"/>
      <c r="P26" s="24"/>
      <c r="Q26" s="24"/>
      <c r="R26" s="24"/>
      <c r="S26" s="24"/>
      <c r="T26" s="24"/>
      <c r="U26" s="259" t="s">
        <v>595</v>
      </c>
      <c r="V26" s="259"/>
      <c r="W26" s="259"/>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331"/>
      <c r="CO26" s="58"/>
      <c r="CU26" s="136" t="s">
        <v>326</v>
      </c>
      <c r="CV26" s="136" t="s">
        <v>568</v>
      </c>
    </row>
    <row r="27" spans="2:100" s="2" customFormat="1" ht="15.75" customHeight="1">
      <c r="B27" s="212"/>
      <c r="C27" s="335"/>
      <c r="D27" s="24"/>
      <c r="E27" s="24" t="s">
        <v>29</v>
      </c>
      <c r="F27" s="24"/>
      <c r="G27" s="24"/>
      <c r="H27" s="24"/>
      <c r="I27" s="24"/>
      <c r="J27" s="24"/>
      <c r="K27" s="24"/>
      <c r="L27" s="24"/>
      <c r="M27" s="24"/>
      <c r="N27" s="24"/>
      <c r="O27" s="24"/>
      <c r="P27" s="24"/>
      <c r="Q27" s="24"/>
      <c r="R27" s="24"/>
      <c r="S27" s="24"/>
      <c r="T27" s="24"/>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331"/>
      <c r="CO27" s="58"/>
      <c r="CU27" s="136" t="s">
        <v>328</v>
      </c>
      <c r="CV27" s="136" t="s">
        <v>569</v>
      </c>
    </row>
    <row r="28" spans="2:100" s="2" customFormat="1" ht="15.75" customHeight="1">
      <c r="B28" s="212"/>
      <c r="C28" s="335"/>
      <c r="D28" s="24"/>
      <c r="E28" s="24" t="s">
        <v>30</v>
      </c>
      <c r="F28" s="24"/>
      <c r="G28" s="24"/>
      <c r="H28" s="24"/>
      <c r="I28" s="24"/>
      <c r="J28" s="24"/>
      <c r="K28" s="24"/>
      <c r="L28" s="24"/>
      <c r="M28" s="24"/>
      <c r="N28" s="24"/>
      <c r="O28" s="24"/>
      <c r="P28" s="24"/>
      <c r="Q28" s="24"/>
      <c r="R28" s="24"/>
      <c r="S28" s="24"/>
      <c r="T28" s="24"/>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331"/>
      <c r="CO28" s="58"/>
      <c r="CU28" s="136" t="s">
        <v>329</v>
      </c>
      <c r="CV28" s="136" t="s">
        <v>570</v>
      </c>
    </row>
    <row r="29" spans="2:100" s="2" customFormat="1" ht="15.75" customHeight="1">
      <c r="B29" s="212"/>
      <c r="C29" s="335"/>
      <c r="D29" s="28"/>
      <c r="E29" s="28" t="s">
        <v>33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02"/>
      <c r="CC29" s="332"/>
      <c r="CO29" s="58"/>
      <c r="CU29" s="136" t="s">
        <v>330</v>
      </c>
      <c r="CV29" s="136" t="s">
        <v>571</v>
      </c>
    </row>
    <row r="30" spans="2:100" s="1" customFormat="1" ht="20.100000000000001" customHeight="1">
      <c r="B30" s="213"/>
      <c r="C30" s="335"/>
      <c r="D30" s="24" t="s">
        <v>35</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8"/>
      <c r="CT30" s="2"/>
      <c r="CU30" s="136" t="s">
        <v>331</v>
      </c>
      <c r="CV30" s="136" t="s">
        <v>572</v>
      </c>
    </row>
    <row r="31" spans="2:100" s="2" customFormat="1" ht="20.100000000000001" customHeight="1">
      <c r="B31" s="213"/>
      <c r="C31" s="335"/>
      <c r="D31" s="267" t="s">
        <v>37</v>
      </c>
      <c r="E31" s="267"/>
      <c r="F31" s="24"/>
      <c r="G31" s="24" t="s">
        <v>598</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67" t="s">
        <v>37</v>
      </c>
      <c r="AR31" s="267"/>
      <c r="AS31" s="24"/>
      <c r="AT31" s="24" t="s">
        <v>600</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51"/>
      <c r="CD31" s="24"/>
      <c r="CE31" s="24"/>
      <c r="CF31" s="24"/>
      <c r="CG31" s="24"/>
      <c r="CH31" s="24"/>
      <c r="CI31" s="24"/>
      <c r="CJ31" s="24"/>
      <c r="CU31" s="136" t="s">
        <v>332</v>
      </c>
      <c r="CV31" s="136" t="s">
        <v>573</v>
      </c>
    </row>
    <row r="32" spans="2:100" s="2" customFormat="1" ht="20.100000000000001" customHeight="1">
      <c r="B32" s="213"/>
      <c r="C32" s="335"/>
      <c r="D32" s="24" t="s">
        <v>38</v>
      </c>
      <c r="E32" s="24"/>
      <c r="F32" s="24"/>
      <c r="G32" s="24"/>
      <c r="H32" s="24"/>
      <c r="I32" s="24"/>
      <c r="J32" s="24"/>
      <c r="K32" s="24"/>
      <c r="L32" s="24"/>
      <c r="M32" s="24"/>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4"/>
      <c r="AL32" s="24"/>
      <c r="AM32" s="24"/>
      <c r="AN32" s="24"/>
      <c r="AO32" s="24"/>
      <c r="AP32" s="24"/>
      <c r="AQ32" s="24" t="s">
        <v>38</v>
      </c>
      <c r="AR32" s="24"/>
      <c r="AS32" s="24"/>
      <c r="AT32" s="24"/>
      <c r="AU32" s="24"/>
      <c r="AV32" s="24"/>
      <c r="AW32" s="24"/>
      <c r="AX32" s="24"/>
      <c r="AY32" s="24"/>
      <c r="AZ32" s="24"/>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4"/>
      <c r="CB32" s="24"/>
      <c r="CC32" s="151"/>
      <c r="CD32" s="24"/>
      <c r="CE32" s="24"/>
      <c r="CF32" s="24"/>
      <c r="CG32" s="24"/>
      <c r="CH32" s="24"/>
      <c r="CI32" s="24"/>
      <c r="CJ32" s="24"/>
      <c r="CU32" s="136" t="s">
        <v>333</v>
      </c>
      <c r="CV32" s="136" t="s">
        <v>574</v>
      </c>
    </row>
    <row r="33" spans="2:102" s="2" customFormat="1" ht="20.100000000000001" customHeight="1">
      <c r="B33" s="213"/>
      <c r="C33" s="335"/>
      <c r="D33" s="28" t="s">
        <v>599</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56</v>
      </c>
      <c r="AD33" s="28"/>
      <c r="AE33" s="330"/>
      <c r="AF33" s="330"/>
      <c r="AG33" s="330"/>
      <c r="AH33" s="330"/>
      <c r="AI33" s="330"/>
      <c r="AJ33" s="330"/>
      <c r="AK33" s="330"/>
      <c r="AL33" s="330"/>
      <c r="AM33" s="330"/>
      <c r="AN33" s="330"/>
      <c r="AO33" s="28" t="s">
        <v>22</v>
      </c>
      <c r="AP33" s="28"/>
      <c r="AQ33" s="28" t="s">
        <v>599</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56</v>
      </c>
      <c r="BQ33" s="28"/>
      <c r="BR33" s="330"/>
      <c r="BS33" s="330"/>
      <c r="BT33" s="330"/>
      <c r="BU33" s="330"/>
      <c r="BV33" s="330"/>
      <c r="BW33" s="330"/>
      <c r="BX33" s="330"/>
      <c r="BY33" s="330"/>
      <c r="BZ33" s="330"/>
      <c r="CA33" s="330"/>
      <c r="CB33" s="28" t="s">
        <v>22</v>
      </c>
      <c r="CC33" s="229"/>
      <c r="CD33" s="148"/>
      <c r="CE33" s="148"/>
      <c r="CF33" s="148"/>
      <c r="CG33" s="148"/>
      <c r="CH33" s="148"/>
      <c r="CI33" s="24" t="s">
        <v>22</v>
      </c>
      <c r="CJ33" s="24"/>
      <c r="CU33" s="136" t="s">
        <v>334</v>
      </c>
      <c r="CV33" s="136" t="s">
        <v>575</v>
      </c>
    </row>
    <row r="34" spans="2:102" s="2" customFormat="1" ht="20.100000000000001" customHeight="1">
      <c r="B34" s="213"/>
      <c r="C34" s="335"/>
      <c r="D34" s="334" t="s">
        <v>37</v>
      </c>
      <c r="E34" s="334"/>
      <c r="F34" s="76"/>
      <c r="G34" s="76" t="s">
        <v>601</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34" t="s">
        <v>37</v>
      </c>
      <c r="AR34" s="334"/>
      <c r="AS34" s="76"/>
      <c r="AT34" s="76" t="s">
        <v>603</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3"/>
      <c r="CD34" s="65"/>
      <c r="CE34" s="65"/>
      <c r="CF34" s="65"/>
      <c r="CG34" s="65"/>
      <c r="CH34" s="65"/>
      <c r="CI34" s="65"/>
      <c r="CJ34" s="65"/>
      <c r="CU34" s="136" t="s">
        <v>291</v>
      </c>
      <c r="CV34" s="136" t="s">
        <v>576</v>
      </c>
    </row>
    <row r="35" spans="2:102" s="2" customFormat="1" ht="20.100000000000001" customHeight="1">
      <c r="B35" s="213"/>
      <c r="C35" s="335"/>
      <c r="D35" s="24" t="s">
        <v>38</v>
      </c>
      <c r="E35" s="24"/>
      <c r="F35" s="24"/>
      <c r="G35" s="24"/>
      <c r="H35" s="24"/>
      <c r="I35" s="24"/>
      <c r="J35" s="24"/>
      <c r="K35" s="24"/>
      <c r="L35" s="24"/>
      <c r="M35" s="24"/>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65"/>
      <c r="AL35" s="65"/>
      <c r="AM35" s="65"/>
      <c r="AN35" s="65"/>
      <c r="AO35" s="65"/>
      <c r="AP35" s="65"/>
      <c r="AQ35" s="24" t="s">
        <v>38</v>
      </c>
      <c r="AR35" s="24"/>
      <c r="AS35" s="24"/>
      <c r="AT35" s="24"/>
      <c r="AU35" s="24"/>
      <c r="AV35" s="24"/>
      <c r="AW35" s="24"/>
      <c r="AX35" s="24"/>
      <c r="AY35" s="24"/>
      <c r="AZ35" s="24"/>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65"/>
      <c r="CB35" s="65"/>
      <c r="CC35" s="154"/>
      <c r="CD35" s="65"/>
      <c r="CE35" s="65"/>
      <c r="CF35" s="65"/>
      <c r="CG35" s="65"/>
      <c r="CH35" s="65"/>
      <c r="CI35" s="65"/>
      <c r="CJ35" s="65"/>
      <c r="CU35" s="136" t="s">
        <v>293</v>
      </c>
      <c r="CV35" s="136" t="s">
        <v>579</v>
      </c>
    </row>
    <row r="36" spans="2:102" s="2" customFormat="1" ht="20.100000000000001" customHeight="1">
      <c r="B36" s="213"/>
      <c r="C36" s="335"/>
      <c r="D36" s="28" t="s">
        <v>602</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56</v>
      </c>
      <c r="AD36" s="28"/>
      <c r="AE36" s="330"/>
      <c r="AF36" s="330"/>
      <c r="AG36" s="330"/>
      <c r="AH36" s="330"/>
      <c r="AI36" s="330"/>
      <c r="AJ36" s="330"/>
      <c r="AK36" s="330"/>
      <c r="AL36" s="330"/>
      <c r="AM36" s="330"/>
      <c r="AN36" s="330"/>
      <c r="AO36" s="28" t="s">
        <v>22</v>
      </c>
      <c r="AP36" s="28"/>
      <c r="AQ36" s="28" t="s">
        <v>602</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56</v>
      </c>
      <c r="BQ36" s="28"/>
      <c r="BR36" s="330"/>
      <c r="BS36" s="330"/>
      <c r="BT36" s="330"/>
      <c r="BU36" s="330"/>
      <c r="BV36" s="330"/>
      <c r="BW36" s="330"/>
      <c r="BX36" s="330"/>
      <c r="BY36" s="330"/>
      <c r="BZ36" s="330"/>
      <c r="CA36" s="330"/>
      <c r="CB36" s="28" t="s">
        <v>22</v>
      </c>
      <c r="CC36" s="155"/>
      <c r="CD36" s="148"/>
      <c r="CE36" s="148"/>
      <c r="CF36" s="148"/>
      <c r="CG36" s="148"/>
      <c r="CH36" s="148"/>
      <c r="CI36" s="24" t="s">
        <v>22</v>
      </c>
      <c r="CJ36" s="24"/>
      <c r="CU36" s="136" t="s">
        <v>299</v>
      </c>
      <c r="CV36" s="136" t="s">
        <v>580</v>
      </c>
    </row>
    <row r="37" spans="2:102" s="1" customFormat="1" ht="15.75" customHeight="1">
      <c r="B37" s="213"/>
      <c r="C37" s="336" t="s">
        <v>960</v>
      </c>
      <c r="D37" s="24"/>
      <c r="E37" s="24" t="s">
        <v>18</v>
      </c>
      <c r="F37" s="24"/>
      <c r="G37" s="24"/>
      <c r="H37" s="24"/>
      <c r="I37" s="24"/>
      <c r="J37" s="24"/>
      <c r="K37" s="24"/>
      <c r="L37" s="24"/>
      <c r="M37" s="24"/>
      <c r="N37" s="24"/>
      <c r="O37" s="24"/>
      <c r="P37" s="24"/>
      <c r="Q37" s="24"/>
      <c r="R37" s="24"/>
      <c r="S37" s="24"/>
      <c r="T37" s="24"/>
      <c r="U37" s="24"/>
      <c r="V37" s="24" t="s">
        <v>19</v>
      </c>
      <c r="W37" s="24"/>
      <c r="X37" s="233"/>
      <c r="Y37" s="233"/>
      <c r="Z37" s="233"/>
      <c r="AA37" s="233"/>
      <c r="AB37" s="65" t="s">
        <v>20</v>
      </c>
      <c r="AC37" s="24"/>
      <c r="AD37" s="24"/>
      <c r="AE37" s="24"/>
      <c r="AF37" s="24"/>
      <c r="AG37" s="24"/>
      <c r="AH37" s="24"/>
      <c r="AI37" s="24"/>
      <c r="AJ37" s="24"/>
      <c r="AK37" s="24"/>
      <c r="AL37" s="24" t="s">
        <v>19</v>
      </c>
      <c r="AM37" s="24"/>
      <c r="AN37" s="262"/>
      <c r="AO37" s="262"/>
      <c r="AP37" s="262"/>
      <c r="AQ37" s="262"/>
      <c r="AR37" s="262"/>
      <c r="AS37" s="262"/>
      <c r="AT37" s="262"/>
      <c r="AU37" s="262"/>
      <c r="AV37" s="262"/>
      <c r="AW37" s="262"/>
      <c r="AX37" s="262"/>
      <c r="AY37" s="262"/>
      <c r="AZ37" s="65" t="s">
        <v>21</v>
      </c>
      <c r="BA37" s="24"/>
      <c r="BB37" s="24"/>
      <c r="BC37" s="24"/>
      <c r="BD37" s="24"/>
      <c r="BE37" s="24"/>
      <c r="BF37" s="24"/>
      <c r="BG37" s="24"/>
      <c r="BH37" s="24"/>
      <c r="BI37" s="233"/>
      <c r="BJ37" s="233"/>
      <c r="BK37" s="233"/>
      <c r="BL37" s="233"/>
      <c r="BM37" s="233"/>
      <c r="BN37" s="233"/>
      <c r="BO37" s="233"/>
      <c r="BP37" s="233"/>
      <c r="BQ37" s="233"/>
      <c r="BR37" s="233"/>
      <c r="BS37" s="233"/>
      <c r="BT37" s="233"/>
      <c r="BU37" s="65" t="s">
        <v>22</v>
      </c>
      <c r="BV37" s="24"/>
      <c r="BW37" s="24"/>
      <c r="BX37" s="24"/>
      <c r="BY37" s="24"/>
      <c r="BZ37" s="24"/>
      <c r="CA37" s="24"/>
      <c r="CB37" s="24"/>
      <c r="CC37" s="151"/>
      <c r="CP37" s="2"/>
      <c r="CQ37" s="2"/>
      <c r="CR37" s="2"/>
      <c r="CT37" s="2"/>
      <c r="CU37" s="136" t="s">
        <v>301</v>
      </c>
      <c r="CV37" s="136" t="s">
        <v>581</v>
      </c>
      <c r="CW37" s="2"/>
      <c r="CX37" s="2"/>
    </row>
    <row r="38" spans="2:102" s="1" customFormat="1" ht="15.75" customHeight="1">
      <c r="B38" s="213"/>
      <c r="C38" s="336"/>
      <c r="D38" s="24"/>
      <c r="E38" s="24" t="s">
        <v>13</v>
      </c>
      <c r="F38" s="24"/>
      <c r="G38" s="24"/>
      <c r="H38" s="24"/>
      <c r="I38" s="24"/>
      <c r="J38" s="24"/>
      <c r="K38" s="24"/>
      <c r="L38" s="24"/>
      <c r="M38" s="24"/>
      <c r="N38" s="24"/>
      <c r="O38" s="24"/>
      <c r="P38" s="24"/>
      <c r="Q38" s="24"/>
      <c r="R38" s="24"/>
      <c r="S38" s="24"/>
      <c r="T38" s="24"/>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331"/>
      <c r="CP38" s="2"/>
      <c r="CQ38" s="2"/>
      <c r="CR38" s="2"/>
      <c r="CT38" s="2"/>
      <c r="CU38" s="136" t="s">
        <v>303</v>
      </c>
      <c r="CV38" s="136" t="s">
        <v>582</v>
      </c>
      <c r="CW38" s="2"/>
      <c r="CX38" s="2"/>
    </row>
    <row r="39" spans="2:102" s="1" customFormat="1" ht="15.75" customHeight="1">
      <c r="B39" s="213"/>
      <c r="C39" s="336"/>
      <c r="D39" s="24"/>
      <c r="E39" s="24" t="s">
        <v>23</v>
      </c>
      <c r="F39" s="24"/>
      <c r="G39" s="24"/>
      <c r="H39" s="24"/>
      <c r="I39" s="24"/>
      <c r="J39" s="24"/>
      <c r="K39" s="24"/>
      <c r="L39" s="24"/>
      <c r="M39" s="24"/>
      <c r="N39" s="24"/>
      <c r="O39" s="24"/>
      <c r="P39" s="24"/>
      <c r="Q39" s="24"/>
      <c r="R39" s="24"/>
      <c r="S39" s="24"/>
      <c r="T39" s="24"/>
      <c r="U39" s="24"/>
      <c r="V39" s="24" t="s">
        <v>19</v>
      </c>
      <c r="W39" s="24"/>
      <c r="X39" s="233"/>
      <c r="Y39" s="233"/>
      <c r="Z39" s="233"/>
      <c r="AA39" s="233"/>
      <c r="AB39" s="65" t="s">
        <v>24</v>
      </c>
      <c r="AC39" s="24"/>
      <c r="AD39" s="24"/>
      <c r="AE39" s="24"/>
      <c r="AF39" s="24"/>
      <c r="AG39" s="24"/>
      <c r="AH39" s="24"/>
      <c r="AI39" s="24"/>
      <c r="AJ39" s="24"/>
      <c r="AK39" s="24"/>
      <c r="AL39" s="24" t="s">
        <v>19</v>
      </c>
      <c r="AM39" s="24"/>
      <c r="AN39" s="233"/>
      <c r="AO39" s="233"/>
      <c r="AP39" s="233"/>
      <c r="AQ39" s="233"/>
      <c r="AR39" s="233"/>
      <c r="AS39" s="233"/>
      <c r="AT39" s="233"/>
      <c r="AU39" s="233"/>
      <c r="AV39" s="233"/>
      <c r="AW39" s="24" t="s">
        <v>25</v>
      </c>
      <c r="AX39" s="24"/>
      <c r="AY39" s="24"/>
      <c r="AZ39" s="24"/>
      <c r="BA39" s="65"/>
      <c r="BB39" s="24"/>
      <c r="BC39" s="24"/>
      <c r="BD39" s="24"/>
      <c r="BE39" s="24"/>
      <c r="BF39" s="24"/>
      <c r="BG39" s="24"/>
      <c r="BH39" s="24"/>
      <c r="BI39" s="233"/>
      <c r="BJ39" s="233"/>
      <c r="BK39" s="233"/>
      <c r="BL39" s="233"/>
      <c r="BM39" s="233"/>
      <c r="BN39" s="233"/>
      <c r="BO39" s="233"/>
      <c r="BP39" s="233"/>
      <c r="BQ39" s="233"/>
      <c r="BR39" s="233"/>
      <c r="BS39" s="233"/>
      <c r="BT39" s="233"/>
      <c r="BU39" s="65" t="s">
        <v>22</v>
      </c>
      <c r="BV39" s="24"/>
      <c r="BW39" s="24"/>
      <c r="BX39" s="24"/>
      <c r="BY39" s="24"/>
      <c r="BZ39" s="24"/>
      <c r="CA39" s="24"/>
      <c r="CB39" s="24"/>
      <c r="CC39" s="151"/>
      <c r="CP39" s="2"/>
      <c r="CQ39" s="2"/>
      <c r="CR39" s="2"/>
      <c r="CT39" s="2"/>
      <c r="CU39" s="136" t="s">
        <v>305</v>
      </c>
      <c r="CV39" s="136" t="s">
        <v>583</v>
      </c>
      <c r="CW39" s="2"/>
      <c r="CX39" s="2"/>
    </row>
    <row r="40" spans="2:102" s="1" customFormat="1" ht="15.75" customHeight="1">
      <c r="B40" s="213"/>
      <c r="C40" s="336"/>
      <c r="D40" s="24"/>
      <c r="E40" s="24"/>
      <c r="F40" s="24"/>
      <c r="G40" s="24"/>
      <c r="H40" s="24"/>
      <c r="I40" s="24"/>
      <c r="J40" s="24"/>
      <c r="K40" s="24"/>
      <c r="L40" s="24"/>
      <c r="M40" s="24"/>
      <c r="N40" s="24"/>
      <c r="O40" s="24"/>
      <c r="P40" s="24"/>
      <c r="Q40" s="24"/>
      <c r="R40" s="24"/>
      <c r="S40" s="24"/>
      <c r="T40" s="24"/>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331"/>
      <c r="CP40" s="2"/>
      <c r="CQ40" s="2"/>
      <c r="CR40" s="2"/>
      <c r="CT40" s="2"/>
      <c r="CU40" s="136" t="s">
        <v>307</v>
      </c>
      <c r="CV40" s="136" t="s">
        <v>584</v>
      </c>
      <c r="CW40" s="2"/>
      <c r="CX40" s="2"/>
    </row>
    <row r="41" spans="2:102" s="1" customFormat="1" ht="15.75" customHeight="1">
      <c r="B41" s="213"/>
      <c r="C41" s="336"/>
      <c r="D41" s="24"/>
      <c r="E41" s="24" t="s">
        <v>28</v>
      </c>
      <c r="F41" s="24"/>
      <c r="G41" s="24"/>
      <c r="H41" s="24"/>
      <c r="I41" s="24"/>
      <c r="J41" s="24"/>
      <c r="K41" s="24"/>
      <c r="L41" s="24"/>
      <c r="M41" s="24"/>
      <c r="N41" s="24"/>
      <c r="O41" s="24"/>
      <c r="P41" s="24"/>
      <c r="Q41" s="24"/>
      <c r="R41" s="24"/>
      <c r="S41" s="24"/>
      <c r="T41" s="24"/>
      <c r="U41" s="259" t="s">
        <v>595</v>
      </c>
      <c r="V41" s="259"/>
      <c r="W41" s="259"/>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331"/>
      <c r="CP41" s="2"/>
      <c r="CQ41" s="2"/>
      <c r="CR41" s="2"/>
      <c r="CT41" s="2"/>
      <c r="CU41" s="136" t="s">
        <v>309</v>
      </c>
      <c r="CV41" s="136" t="s">
        <v>585</v>
      </c>
      <c r="CW41" s="2"/>
      <c r="CX41" s="2"/>
    </row>
    <row r="42" spans="2:102" s="1" customFormat="1" ht="15.75" customHeight="1">
      <c r="B42" s="213"/>
      <c r="C42" s="336"/>
      <c r="D42" s="24"/>
      <c r="E42" s="24" t="s">
        <v>29</v>
      </c>
      <c r="F42" s="24"/>
      <c r="G42" s="24"/>
      <c r="H42" s="24"/>
      <c r="I42" s="24"/>
      <c r="J42" s="24"/>
      <c r="K42" s="24"/>
      <c r="L42" s="24"/>
      <c r="M42" s="24"/>
      <c r="N42" s="24"/>
      <c r="O42" s="24"/>
      <c r="P42" s="24"/>
      <c r="Q42" s="24"/>
      <c r="R42" s="24"/>
      <c r="S42" s="24"/>
      <c r="T42" s="24"/>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331"/>
      <c r="CP42" s="2"/>
      <c r="CQ42" s="2"/>
      <c r="CR42" s="2"/>
      <c r="CT42" s="2"/>
      <c r="CU42" s="136" t="s">
        <v>311</v>
      </c>
      <c r="CV42" s="136" t="s">
        <v>586</v>
      </c>
    </row>
    <row r="43" spans="2:102" s="1" customFormat="1" ht="15.75" customHeight="1">
      <c r="B43" s="213"/>
      <c r="C43" s="336"/>
      <c r="D43" s="24"/>
      <c r="E43" s="24" t="s">
        <v>30</v>
      </c>
      <c r="F43" s="24"/>
      <c r="G43" s="24"/>
      <c r="H43" s="24"/>
      <c r="I43" s="24"/>
      <c r="J43" s="24"/>
      <c r="K43" s="24"/>
      <c r="L43" s="24"/>
      <c r="M43" s="24"/>
      <c r="N43" s="24"/>
      <c r="O43" s="24"/>
      <c r="P43" s="24"/>
      <c r="Q43" s="24"/>
      <c r="R43" s="24"/>
      <c r="S43" s="24"/>
      <c r="T43" s="24"/>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331"/>
      <c r="CP43" s="2"/>
      <c r="CQ43" s="2"/>
      <c r="CR43" s="2"/>
      <c r="CT43" s="2"/>
      <c r="CU43" s="136" t="s">
        <v>313</v>
      </c>
      <c r="CV43" s="136" t="s">
        <v>587</v>
      </c>
    </row>
    <row r="44" spans="2:102" s="1" customFormat="1" ht="15.75" customHeight="1">
      <c r="B44" s="213"/>
      <c r="C44" s="336"/>
      <c r="D44" s="28"/>
      <c r="E44" s="28" t="s">
        <v>49</v>
      </c>
      <c r="F44" s="28"/>
      <c r="G44" s="28"/>
      <c r="H44" s="28"/>
      <c r="I44" s="28"/>
      <c r="J44" s="28"/>
      <c r="K44" s="28"/>
      <c r="L44" s="28"/>
      <c r="M44" s="28"/>
      <c r="N44" s="28"/>
      <c r="O44" s="28"/>
      <c r="P44" s="28"/>
      <c r="Q44" s="28"/>
      <c r="R44" s="28"/>
      <c r="S44" s="28"/>
      <c r="T44" s="28"/>
      <c r="U44" s="29"/>
      <c r="V44" s="29"/>
      <c r="W44" s="29"/>
      <c r="X44" s="28"/>
      <c r="Y44" s="28"/>
      <c r="Z44" s="28"/>
      <c r="AA44" s="28"/>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02"/>
      <c r="CC44" s="332"/>
      <c r="CP44" s="2"/>
      <c r="CQ44" s="2"/>
      <c r="CR44" s="2"/>
      <c r="CT44" s="2"/>
      <c r="CU44" s="136" t="s">
        <v>315</v>
      </c>
      <c r="CV44" s="166" t="s">
        <v>589</v>
      </c>
    </row>
    <row r="45" spans="2:102" s="2" customFormat="1" ht="16.5" customHeight="1">
      <c r="B45" s="212"/>
      <c r="C45" s="335" t="s">
        <v>959</v>
      </c>
      <c r="D45" s="24"/>
      <c r="E45" s="24" t="s">
        <v>41</v>
      </c>
      <c r="F45" s="24"/>
      <c r="G45" s="24"/>
      <c r="H45" s="24"/>
      <c r="I45" s="24"/>
      <c r="J45" s="24"/>
      <c r="K45" s="24"/>
      <c r="L45" s="24"/>
      <c r="M45" s="24"/>
      <c r="N45" s="24"/>
      <c r="O45" s="24"/>
      <c r="P45" s="24"/>
      <c r="Q45" s="24"/>
      <c r="R45" s="24"/>
      <c r="S45" s="24"/>
      <c r="T45" s="24"/>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331"/>
      <c r="CD45" s="56" t="s">
        <v>569</v>
      </c>
      <c r="CO45" s="211" t="s">
        <v>965</v>
      </c>
      <c r="CP45" s="211"/>
      <c r="CQ45" s="211"/>
      <c r="CR45" s="211"/>
      <c r="CS45" s="211"/>
      <c r="CT45" s="211"/>
      <c r="CU45" s="136" t="s">
        <v>317</v>
      </c>
      <c r="CV45" s="166" t="s">
        <v>590</v>
      </c>
    </row>
    <row r="46" spans="2:102" s="2" customFormat="1" ht="16.5" customHeight="1">
      <c r="B46" s="212"/>
      <c r="C46" s="335"/>
      <c r="D46" s="24"/>
      <c r="E46" s="24" t="s">
        <v>52</v>
      </c>
      <c r="F46" s="24"/>
      <c r="G46" s="24"/>
      <c r="H46" s="24"/>
      <c r="I46" s="24"/>
      <c r="J46" s="24"/>
      <c r="K46" s="24"/>
      <c r="L46" s="24"/>
      <c r="M46" s="24"/>
      <c r="N46" s="24"/>
      <c r="O46" s="24"/>
      <c r="P46" s="24"/>
      <c r="Q46" s="24" t="s">
        <v>53</v>
      </c>
      <c r="R46" s="24"/>
      <c r="S46" s="24"/>
      <c r="T46" s="24"/>
      <c r="U46" s="24"/>
      <c r="V46" s="24"/>
      <c r="W46" s="24"/>
      <c r="X46" s="24"/>
      <c r="Y46" s="24"/>
      <c r="Z46" s="24"/>
      <c r="AA46" s="24"/>
      <c r="AB46" s="24" t="s">
        <v>54</v>
      </c>
      <c r="AC46" s="24"/>
      <c r="AD46" s="262"/>
      <c r="AE46" s="262"/>
      <c r="AF46" s="262"/>
      <c r="AG46" s="262"/>
      <c r="AH46" s="262"/>
      <c r="AI46" s="262"/>
      <c r="AJ46" s="262"/>
      <c r="AK46" s="262"/>
      <c r="AL46" s="262"/>
      <c r="AM46" s="262"/>
      <c r="AN46" s="262"/>
      <c r="AO46" s="262"/>
      <c r="AP46" s="262"/>
      <c r="AQ46" s="24" t="s">
        <v>55</v>
      </c>
      <c r="AR46" s="24"/>
      <c r="AS46" s="24"/>
      <c r="AT46" s="24"/>
      <c r="AU46" s="24"/>
      <c r="AV46" s="24" t="s">
        <v>56</v>
      </c>
      <c r="AW46" s="24"/>
      <c r="AX46" s="262"/>
      <c r="AY46" s="262"/>
      <c r="AZ46" s="262"/>
      <c r="BA46" s="262"/>
      <c r="BB46" s="262"/>
      <c r="BC46" s="262"/>
      <c r="BD46" s="262"/>
      <c r="BE46" s="262"/>
      <c r="BF46" s="262"/>
      <c r="BG46" s="262"/>
      <c r="BH46" s="262"/>
      <c r="BI46" s="262"/>
      <c r="BJ46" s="262"/>
      <c r="BK46" s="24" t="s">
        <v>22</v>
      </c>
      <c r="BL46" s="24"/>
      <c r="BM46" s="24"/>
      <c r="BN46" s="24"/>
      <c r="BO46" s="24"/>
      <c r="BP46" s="24"/>
      <c r="BQ46" s="24"/>
      <c r="BR46" s="24"/>
      <c r="BS46" s="24"/>
      <c r="BT46" s="24"/>
      <c r="BU46" s="24"/>
      <c r="BV46" s="24"/>
      <c r="BW46" s="24"/>
      <c r="BX46" s="24"/>
      <c r="BY46" s="24"/>
      <c r="BZ46" s="24"/>
      <c r="CA46" s="24"/>
      <c r="CB46" s="24"/>
      <c r="CC46" s="151"/>
      <c r="CD46" s="56" t="s">
        <v>570</v>
      </c>
      <c r="CO46" s="211"/>
      <c r="CP46" s="211"/>
      <c r="CQ46" s="211"/>
      <c r="CR46" s="211"/>
      <c r="CS46" s="211"/>
      <c r="CT46" s="211"/>
      <c r="CU46" s="166" t="s">
        <v>319</v>
      </c>
      <c r="CV46" s="166" t="s">
        <v>591</v>
      </c>
    </row>
    <row r="47" spans="2:102" s="2" customFormat="1" ht="16.5" customHeight="1">
      <c r="B47" s="212"/>
      <c r="C47" s="335"/>
      <c r="D47" s="24"/>
      <c r="E47" s="24"/>
      <c r="F47" s="24"/>
      <c r="G47" s="24"/>
      <c r="H47" s="24"/>
      <c r="I47" s="24"/>
      <c r="J47" s="24"/>
      <c r="K47" s="24"/>
      <c r="L47" s="24"/>
      <c r="M47" s="24"/>
      <c r="N47" s="24"/>
      <c r="O47" s="24"/>
      <c r="P47" s="24"/>
      <c r="Q47" s="24"/>
      <c r="R47" s="24"/>
      <c r="S47" s="24"/>
      <c r="T47" s="24"/>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331"/>
      <c r="CD47" s="56" t="s">
        <v>571</v>
      </c>
      <c r="CU47" s="166" t="s">
        <v>321</v>
      </c>
      <c r="CV47" s="166" t="s">
        <v>592</v>
      </c>
    </row>
    <row r="48" spans="2:102" s="2" customFormat="1" ht="16.5" customHeight="1">
      <c r="B48" s="212"/>
      <c r="C48" s="335"/>
      <c r="D48" s="24"/>
      <c r="E48" s="24" t="s">
        <v>14</v>
      </c>
      <c r="F48" s="24"/>
      <c r="G48" s="24"/>
      <c r="H48" s="24"/>
      <c r="I48" s="24"/>
      <c r="J48" s="24"/>
      <c r="K48" s="24"/>
      <c r="L48" s="24"/>
      <c r="M48" s="24"/>
      <c r="N48" s="24"/>
      <c r="O48" s="24"/>
      <c r="P48" s="24"/>
      <c r="Q48" s="24"/>
      <c r="R48" s="24"/>
      <c r="S48" s="24"/>
      <c r="T48" s="24"/>
      <c r="U48" s="259" t="s">
        <v>595</v>
      </c>
      <c r="V48" s="259"/>
      <c r="W48" s="259"/>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331"/>
      <c r="CD48" s="56" t="s">
        <v>572</v>
      </c>
      <c r="CU48" s="166" t="s">
        <v>323</v>
      </c>
      <c r="CV48" s="136" t="s">
        <v>593</v>
      </c>
    </row>
    <row r="49" spans="2:100" s="2" customFormat="1" ht="16.5" customHeight="1">
      <c r="B49" s="214" t="s">
        <v>1018</v>
      </c>
      <c r="C49" s="335"/>
      <c r="D49" s="24"/>
      <c r="E49" s="24" t="s">
        <v>43</v>
      </c>
      <c r="F49" s="24"/>
      <c r="G49" s="24"/>
      <c r="H49" s="24"/>
      <c r="I49" s="24"/>
      <c r="J49" s="24"/>
      <c r="K49" s="24"/>
      <c r="L49" s="24"/>
      <c r="M49" s="24"/>
      <c r="N49" s="24"/>
      <c r="O49" s="24"/>
      <c r="P49" s="24"/>
      <c r="Q49" s="24"/>
      <c r="R49" s="24"/>
      <c r="S49" s="24"/>
      <c r="T49" s="24"/>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331"/>
      <c r="CD49" s="56" t="s">
        <v>573</v>
      </c>
      <c r="CO49" s="174" t="s">
        <v>1018</v>
      </c>
      <c r="CP49" s="211"/>
      <c r="CQ49" s="211"/>
      <c r="CR49" s="211"/>
      <c r="CS49" s="211"/>
      <c r="CT49" s="211"/>
      <c r="CU49" s="166" t="s">
        <v>325</v>
      </c>
      <c r="CV49" s="211"/>
    </row>
    <row r="50" spans="2:100" s="2" customFormat="1" ht="16.5" customHeight="1" thickBot="1">
      <c r="B50" s="196" t="s">
        <v>1015</v>
      </c>
      <c r="C50" s="335"/>
      <c r="D50" s="28"/>
      <c r="E50" s="28" t="s">
        <v>16</v>
      </c>
      <c r="F50" s="28"/>
      <c r="G50" s="28"/>
      <c r="H50" s="28"/>
      <c r="I50" s="28"/>
      <c r="J50" s="28"/>
      <c r="K50" s="28"/>
      <c r="L50" s="28"/>
      <c r="M50" s="28"/>
      <c r="N50" s="28"/>
      <c r="O50" s="28"/>
      <c r="P50" s="28"/>
      <c r="Q50" s="28"/>
      <c r="R50" s="28"/>
      <c r="S50" s="28"/>
      <c r="T50" s="28"/>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02"/>
      <c r="CC50" s="332"/>
      <c r="CD50" s="56" t="s">
        <v>574</v>
      </c>
      <c r="CO50" s="176" t="s">
        <v>1015</v>
      </c>
      <c r="CP50" s="211"/>
      <c r="CQ50" s="211"/>
      <c r="CR50" s="211"/>
      <c r="CS50" s="211"/>
      <c r="CT50" s="211"/>
      <c r="CU50" s="138" t="s">
        <v>327</v>
      </c>
      <c r="CV50" s="211"/>
    </row>
    <row r="51" spans="2:100" s="2" customFormat="1" ht="15" customHeight="1">
      <c r="B51" s="197" t="s">
        <v>1016</v>
      </c>
      <c r="C51" s="28"/>
      <c r="D51" s="333" t="s">
        <v>962</v>
      </c>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O51" s="177" t="s">
        <v>1016</v>
      </c>
    </row>
    <row r="52" spans="2:100" s="2" customFormat="1" ht="15.75" customHeight="1">
      <c r="B52" s="212"/>
      <c r="C52" s="337" t="s">
        <v>956</v>
      </c>
      <c r="D52" s="76"/>
      <c r="E52" s="76" t="s">
        <v>12</v>
      </c>
      <c r="F52" s="76"/>
      <c r="G52" s="76"/>
      <c r="H52" s="76"/>
      <c r="I52" s="76"/>
      <c r="J52" s="76"/>
      <c r="K52" s="76"/>
      <c r="L52" s="76"/>
      <c r="M52" s="76"/>
      <c r="N52" s="76"/>
      <c r="O52" s="76"/>
      <c r="P52" s="76"/>
      <c r="Q52" s="76"/>
      <c r="R52" s="76"/>
      <c r="S52" s="76"/>
      <c r="T52" s="76"/>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41"/>
    </row>
    <row r="53" spans="2:100" s="2" customFormat="1" ht="15.75" customHeight="1">
      <c r="B53" s="212"/>
      <c r="C53" s="338"/>
      <c r="D53" s="24"/>
      <c r="E53" s="24" t="s">
        <v>13</v>
      </c>
      <c r="F53" s="24"/>
      <c r="G53" s="24"/>
      <c r="H53" s="24"/>
      <c r="I53" s="24"/>
      <c r="J53" s="24"/>
      <c r="K53" s="24"/>
      <c r="L53" s="24"/>
      <c r="M53" s="24"/>
      <c r="N53" s="24"/>
      <c r="O53" s="24"/>
      <c r="P53" s="24"/>
      <c r="Q53" s="24"/>
      <c r="R53" s="24"/>
      <c r="S53" s="24"/>
      <c r="T53" s="24"/>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331"/>
    </row>
    <row r="54" spans="2:100" s="2" customFormat="1" ht="15.75" customHeight="1">
      <c r="B54" s="212"/>
      <c r="C54" s="338"/>
      <c r="D54" s="24"/>
      <c r="E54" s="24" t="s">
        <v>14</v>
      </c>
      <c r="F54" s="24"/>
      <c r="G54" s="24"/>
      <c r="H54" s="24"/>
      <c r="I54" s="24"/>
      <c r="J54" s="24"/>
      <c r="K54" s="24"/>
      <c r="L54" s="24"/>
      <c r="M54" s="24"/>
      <c r="N54" s="24"/>
      <c r="O54" s="24"/>
      <c r="P54" s="24"/>
      <c r="Q54" s="24"/>
      <c r="R54" s="24"/>
      <c r="S54" s="24"/>
      <c r="T54" s="24"/>
      <c r="U54" s="259" t="s">
        <v>595</v>
      </c>
      <c r="V54" s="259"/>
      <c r="W54" s="259"/>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331"/>
    </row>
    <row r="55" spans="2:100" s="2" customFormat="1" ht="15.75" customHeight="1">
      <c r="B55" s="212"/>
      <c r="C55" s="338"/>
      <c r="D55" s="24"/>
      <c r="E55" s="24" t="s">
        <v>15</v>
      </c>
      <c r="F55" s="24"/>
      <c r="G55" s="24"/>
      <c r="H55" s="24"/>
      <c r="I55" s="24"/>
      <c r="J55" s="24"/>
      <c r="K55" s="24"/>
      <c r="L55" s="24"/>
      <c r="M55" s="24"/>
      <c r="N55" s="24"/>
      <c r="O55" s="24"/>
      <c r="P55" s="24"/>
      <c r="Q55" s="24"/>
      <c r="R55" s="24"/>
      <c r="S55" s="24"/>
      <c r="T55" s="24"/>
      <c r="U55" s="233"/>
      <c r="V55" s="233"/>
      <c r="W55" s="233"/>
      <c r="X55" s="233"/>
      <c r="Y55" s="233"/>
      <c r="Z55" s="233"/>
      <c r="AA55" s="233"/>
      <c r="AB55" s="233"/>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9"/>
    </row>
    <row r="56" spans="2:100" s="2" customFormat="1" ht="15.75" customHeight="1">
      <c r="B56" s="212"/>
      <c r="C56" s="339"/>
      <c r="D56" s="28"/>
      <c r="E56" s="28" t="s">
        <v>16</v>
      </c>
      <c r="F56" s="28"/>
      <c r="G56" s="28"/>
      <c r="H56" s="28"/>
      <c r="I56" s="28"/>
      <c r="J56" s="28"/>
      <c r="K56" s="28"/>
      <c r="L56" s="28"/>
      <c r="M56" s="28"/>
      <c r="N56" s="28"/>
      <c r="O56" s="28"/>
      <c r="P56" s="28"/>
      <c r="Q56" s="28"/>
      <c r="R56" s="28"/>
      <c r="S56" s="28"/>
      <c r="T56" s="28"/>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02"/>
      <c r="CC56" s="332"/>
    </row>
    <row r="57" spans="2:100" s="2" customFormat="1" ht="15.75" customHeight="1">
      <c r="B57" s="212"/>
      <c r="C57" s="335" t="s">
        <v>957</v>
      </c>
      <c r="D57" s="24"/>
      <c r="E57" s="24" t="s">
        <v>18</v>
      </c>
      <c r="F57" s="24"/>
      <c r="G57" s="24"/>
      <c r="H57" s="24"/>
      <c r="I57" s="24"/>
      <c r="J57" s="24"/>
      <c r="K57" s="24"/>
      <c r="L57" s="24"/>
      <c r="M57" s="24"/>
      <c r="N57" s="24"/>
      <c r="O57" s="24"/>
      <c r="P57" s="24"/>
      <c r="Q57" s="24"/>
      <c r="R57" s="24"/>
      <c r="S57" s="24"/>
      <c r="T57" s="24"/>
      <c r="U57" s="24"/>
      <c r="V57" s="24" t="s">
        <v>19</v>
      </c>
      <c r="W57" s="24"/>
      <c r="X57" s="233"/>
      <c r="Y57" s="233"/>
      <c r="Z57" s="233"/>
      <c r="AA57" s="233"/>
      <c r="AB57" s="65" t="s">
        <v>20</v>
      </c>
      <c r="AC57" s="24"/>
      <c r="AD57" s="24"/>
      <c r="AE57" s="24"/>
      <c r="AF57" s="24"/>
      <c r="AG57" s="24"/>
      <c r="AH57" s="24"/>
      <c r="AI57" s="24"/>
      <c r="AJ57" s="24"/>
      <c r="AK57" s="24"/>
      <c r="AL57" s="24" t="s">
        <v>19</v>
      </c>
      <c r="AM57" s="24"/>
      <c r="AN57" s="262"/>
      <c r="AO57" s="262"/>
      <c r="AP57" s="262"/>
      <c r="AQ57" s="262"/>
      <c r="AR57" s="262"/>
      <c r="AS57" s="262"/>
      <c r="AT57" s="262"/>
      <c r="AU57" s="262"/>
      <c r="AV57" s="262"/>
      <c r="AW57" s="262"/>
      <c r="AX57" s="262"/>
      <c r="AY57" s="262"/>
      <c r="AZ57" s="65" t="s">
        <v>21</v>
      </c>
      <c r="BA57" s="24"/>
      <c r="BB57" s="24"/>
      <c r="BC57" s="24"/>
      <c r="BD57" s="24"/>
      <c r="BE57" s="24"/>
      <c r="BF57" s="24"/>
      <c r="BG57" s="24"/>
      <c r="BH57" s="24"/>
      <c r="BI57" s="233"/>
      <c r="BJ57" s="233"/>
      <c r="BK57" s="233"/>
      <c r="BL57" s="233"/>
      <c r="BM57" s="233"/>
      <c r="BN57" s="233"/>
      <c r="BO57" s="233"/>
      <c r="BP57" s="233"/>
      <c r="BQ57" s="233"/>
      <c r="BR57" s="233"/>
      <c r="BS57" s="233"/>
      <c r="BT57" s="233"/>
      <c r="BU57" s="65" t="s">
        <v>22</v>
      </c>
      <c r="BV57" s="24"/>
      <c r="BW57" s="24"/>
      <c r="BX57" s="24"/>
      <c r="BY57" s="24"/>
      <c r="BZ57" s="24"/>
      <c r="CA57" s="24"/>
      <c r="CB57" s="24"/>
      <c r="CC57" s="151"/>
      <c r="CO57" s="58"/>
    </row>
    <row r="58" spans="2:100" s="2" customFormat="1" ht="15.75" customHeight="1">
      <c r="B58" s="212"/>
      <c r="C58" s="335"/>
      <c r="D58" s="24"/>
      <c r="E58" s="24" t="s">
        <v>13</v>
      </c>
      <c r="F58" s="24"/>
      <c r="G58" s="24"/>
      <c r="H58" s="24"/>
      <c r="I58" s="24"/>
      <c r="J58" s="24"/>
      <c r="K58" s="24"/>
      <c r="L58" s="24"/>
      <c r="M58" s="24"/>
      <c r="N58" s="24"/>
      <c r="O58" s="24"/>
      <c r="P58" s="24"/>
      <c r="Q58" s="24"/>
      <c r="R58" s="24"/>
      <c r="S58" s="24"/>
      <c r="T58" s="24"/>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331"/>
      <c r="CO58" s="58"/>
    </row>
    <row r="59" spans="2:100" s="2" customFormat="1" ht="15.75" customHeight="1">
      <c r="B59" s="212"/>
      <c r="C59" s="335"/>
      <c r="D59" s="24"/>
      <c r="E59" s="24" t="s">
        <v>23</v>
      </c>
      <c r="F59" s="24"/>
      <c r="G59" s="24"/>
      <c r="H59" s="24"/>
      <c r="I59" s="24"/>
      <c r="J59" s="24"/>
      <c r="K59" s="24"/>
      <c r="L59" s="24"/>
      <c r="M59" s="24"/>
      <c r="N59" s="24"/>
      <c r="O59" s="24"/>
      <c r="P59" s="24"/>
      <c r="Q59" s="24"/>
      <c r="R59" s="24"/>
      <c r="S59" s="24"/>
      <c r="T59" s="24"/>
      <c r="U59" s="24"/>
      <c r="V59" s="24" t="s">
        <v>19</v>
      </c>
      <c r="W59" s="24"/>
      <c r="X59" s="233"/>
      <c r="Y59" s="233"/>
      <c r="Z59" s="233"/>
      <c r="AA59" s="233"/>
      <c r="AB59" s="65" t="s">
        <v>24</v>
      </c>
      <c r="AC59" s="24"/>
      <c r="AD59" s="24"/>
      <c r="AE59" s="24"/>
      <c r="AF59" s="24"/>
      <c r="AG59" s="24"/>
      <c r="AH59" s="24"/>
      <c r="AI59" s="24"/>
      <c r="AJ59" s="24"/>
      <c r="AK59" s="24"/>
      <c r="AL59" s="24" t="s">
        <v>19</v>
      </c>
      <c r="AM59" s="24"/>
      <c r="AN59" s="233"/>
      <c r="AO59" s="233"/>
      <c r="AP59" s="233"/>
      <c r="AQ59" s="233"/>
      <c r="AR59" s="233"/>
      <c r="AS59" s="233"/>
      <c r="AT59" s="233"/>
      <c r="AU59" s="233"/>
      <c r="AV59" s="233"/>
      <c r="AW59" s="24" t="s">
        <v>25</v>
      </c>
      <c r="AX59" s="24"/>
      <c r="AY59" s="24"/>
      <c r="AZ59" s="24"/>
      <c r="BA59" s="65"/>
      <c r="BB59" s="24"/>
      <c r="BC59" s="24"/>
      <c r="BD59" s="24"/>
      <c r="BE59" s="24"/>
      <c r="BF59" s="24"/>
      <c r="BG59" s="24"/>
      <c r="BH59" s="24"/>
      <c r="BI59" s="233"/>
      <c r="BJ59" s="233"/>
      <c r="BK59" s="233"/>
      <c r="BL59" s="233"/>
      <c r="BM59" s="233"/>
      <c r="BN59" s="233"/>
      <c r="BO59" s="233"/>
      <c r="BP59" s="233"/>
      <c r="BQ59" s="233"/>
      <c r="BR59" s="233"/>
      <c r="BS59" s="233"/>
      <c r="BT59" s="233"/>
      <c r="BU59" s="65" t="s">
        <v>22</v>
      </c>
      <c r="BV59" s="24"/>
      <c r="BW59" s="24"/>
      <c r="BX59" s="24"/>
      <c r="BY59" s="24"/>
      <c r="BZ59" s="24"/>
      <c r="CA59" s="24"/>
      <c r="CB59" s="24"/>
      <c r="CC59" s="151"/>
      <c r="CO59" s="58"/>
    </row>
    <row r="60" spans="2:100" s="2" customFormat="1" ht="15.75" customHeight="1">
      <c r="B60" s="212"/>
      <c r="C60" s="335"/>
      <c r="D60" s="24"/>
      <c r="E60" s="24"/>
      <c r="F60" s="24"/>
      <c r="G60" s="24"/>
      <c r="H60" s="24"/>
      <c r="I60" s="24"/>
      <c r="J60" s="24"/>
      <c r="K60" s="24"/>
      <c r="L60" s="24"/>
      <c r="M60" s="24"/>
      <c r="N60" s="24"/>
      <c r="O60" s="24"/>
      <c r="P60" s="24"/>
      <c r="Q60" s="24"/>
      <c r="R60" s="24"/>
      <c r="S60" s="24"/>
      <c r="T60" s="24"/>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331"/>
      <c r="CO60" s="58"/>
    </row>
    <row r="61" spans="2:100" s="2" customFormat="1" ht="15.75" customHeight="1">
      <c r="B61" s="212"/>
      <c r="C61" s="335"/>
      <c r="D61" s="24"/>
      <c r="E61" s="24" t="s">
        <v>28</v>
      </c>
      <c r="F61" s="24"/>
      <c r="G61" s="24"/>
      <c r="H61" s="24"/>
      <c r="I61" s="24"/>
      <c r="J61" s="24"/>
      <c r="K61" s="24"/>
      <c r="L61" s="24"/>
      <c r="M61" s="24"/>
      <c r="N61" s="24"/>
      <c r="O61" s="24"/>
      <c r="P61" s="24"/>
      <c r="Q61" s="24"/>
      <c r="R61" s="24"/>
      <c r="S61" s="24"/>
      <c r="T61" s="24"/>
      <c r="U61" s="259" t="s">
        <v>595</v>
      </c>
      <c r="V61" s="259"/>
      <c r="W61" s="259"/>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331"/>
      <c r="CO61" s="58"/>
    </row>
    <row r="62" spans="2:100" s="2" customFormat="1" ht="15.75" customHeight="1">
      <c r="B62" s="212"/>
      <c r="C62" s="335"/>
      <c r="D62" s="24"/>
      <c r="E62" s="24" t="s">
        <v>29</v>
      </c>
      <c r="F62" s="24"/>
      <c r="G62" s="24"/>
      <c r="H62" s="24"/>
      <c r="I62" s="24"/>
      <c r="J62" s="24"/>
      <c r="K62" s="24"/>
      <c r="L62" s="24"/>
      <c r="M62" s="24"/>
      <c r="N62" s="24"/>
      <c r="O62" s="24"/>
      <c r="P62" s="24"/>
      <c r="Q62" s="24"/>
      <c r="R62" s="24"/>
      <c r="S62" s="24"/>
      <c r="T62" s="24"/>
      <c r="U62" s="233"/>
      <c r="V62" s="233"/>
      <c r="W62" s="233"/>
      <c r="X62" s="233"/>
      <c r="Y62" s="233"/>
      <c r="Z62" s="233"/>
      <c r="AA62" s="233"/>
      <c r="AB62" s="233"/>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9"/>
      <c r="CO62" s="58"/>
    </row>
    <row r="63" spans="2:100" s="2" customFormat="1" ht="15.75" customHeight="1">
      <c r="B63" s="212"/>
      <c r="C63" s="335"/>
      <c r="D63" s="28"/>
      <c r="E63" s="28" t="s">
        <v>30</v>
      </c>
      <c r="F63" s="28"/>
      <c r="G63" s="28"/>
      <c r="H63" s="28"/>
      <c r="I63" s="28"/>
      <c r="J63" s="28"/>
      <c r="K63" s="28"/>
      <c r="L63" s="28"/>
      <c r="M63" s="28"/>
      <c r="N63" s="28"/>
      <c r="O63" s="28"/>
      <c r="P63" s="28"/>
      <c r="Q63" s="28"/>
      <c r="R63" s="28"/>
      <c r="S63" s="28"/>
      <c r="T63" s="28"/>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02"/>
      <c r="CC63" s="332"/>
      <c r="CO63" s="58"/>
    </row>
    <row r="64" spans="2:100" s="2" customFormat="1" ht="15.75" customHeight="1">
      <c r="B64" s="212"/>
      <c r="C64" s="335" t="s">
        <v>958</v>
      </c>
      <c r="D64" s="24"/>
      <c r="E64" s="24" t="s">
        <v>18</v>
      </c>
      <c r="F64" s="24"/>
      <c r="G64" s="24"/>
      <c r="H64" s="24"/>
      <c r="I64" s="24"/>
      <c r="J64" s="24"/>
      <c r="K64" s="24"/>
      <c r="L64" s="24"/>
      <c r="M64" s="24"/>
      <c r="N64" s="24"/>
      <c r="O64" s="24"/>
      <c r="P64" s="24"/>
      <c r="Q64" s="24"/>
      <c r="R64" s="24"/>
      <c r="S64" s="24"/>
      <c r="T64" s="24"/>
      <c r="U64" s="24"/>
      <c r="V64" s="24" t="s">
        <v>19</v>
      </c>
      <c r="W64" s="24"/>
      <c r="X64" s="233"/>
      <c r="Y64" s="233"/>
      <c r="Z64" s="233"/>
      <c r="AA64" s="233"/>
      <c r="AB64" s="65" t="s">
        <v>20</v>
      </c>
      <c r="AC64" s="24"/>
      <c r="AD64" s="24"/>
      <c r="AE64" s="24"/>
      <c r="AF64" s="24"/>
      <c r="AG64" s="24"/>
      <c r="AH64" s="24"/>
      <c r="AI64" s="24"/>
      <c r="AJ64" s="24"/>
      <c r="AK64" s="24"/>
      <c r="AL64" s="24" t="s">
        <v>19</v>
      </c>
      <c r="AM64" s="24"/>
      <c r="AN64" s="262"/>
      <c r="AO64" s="262"/>
      <c r="AP64" s="262"/>
      <c r="AQ64" s="262"/>
      <c r="AR64" s="262"/>
      <c r="AS64" s="262"/>
      <c r="AT64" s="262"/>
      <c r="AU64" s="262"/>
      <c r="AV64" s="262"/>
      <c r="AW64" s="262"/>
      <c r="AX64" s="262"/>
      <c r="AY64" s="262"/>
      <c r="AZ64" s="65" t="s">
        <v>21</v>
      </c>
      <c r="BA64" s="24"/>
      <c r="BB64" s="24"/>
      <c r="BC64" s="24"/>
      <c r="BD64" s="24"/>
      <c r="BE64" s="24"/>
      <c r="BF64" s="24"/>
      <c r="BG64" s="24"/>
      <c r="BH64" s="24"/>
      <c r="BI64" s="233"/>
      <c r="BJ64" s="233"/>
      <c r="BK64" s="233"/>
      <c r="BL64" s="233"/>
      <c r="BM64" s="233"/>
      <c r="BN64" s="233"/>
      <c r="BO64" s="233"/>
      <c r="BP64" s="233"/>
      <c r="BQ64" s="233"/>
      <c r="BR64" s="233"/>
      <c r="BS64" s="233"/>
      <c r="BT64" s="233"/>
      <c r="BU64" s="65" t="s">
        <v>22</v>
      </c>
      <c r="BV64" s="24"/>
      <c r="BW64" s="24"/>
      <c r="BX64" s="24"/>
      <c r="BY64" s="24"/>
      <c r="BZ64" s="24"/>
      <c r="CA64" s="24"/>
      <c r="CB64" s="24"/>
      <c r="CC64" s="151"/>
      <c r="CO64" s="58"/>
    </row>
    <row r="65" spans="2:93" s="2" customFormat="1" ht="15.75" customHeight="1">
      <c r="B65" s="212"/>
      <c r="C65" s="335"/>
      <c r="D65" s="24"/>
      <c r="E65" s="24" t="s">
        <v>13</v>
      </c>
      <c r="F65" s="24"/>
      <c r="G65" s="24"/>
      <c r="H65" s="24"/>
      <c r="I65" s="24"/>
      <c r="J65" s="24"/>
      <c r="K65" s="24"/>
      <c r="L65" s="24"/>
      <c r="M65" s="24"/>
      <c r="N65" s="24"/>
      <c r="O65" s="24"/>
      <c r="P65" s="24"/>
      <c r="Q65" s="24"/>
      <c r="R65" s="24"/>
      <c r="S65" s="24"/>
      <c r="T65" s="24"/>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331"/>
      <c r="CO65" s="58"/>
    </row>
    <row r="66" spans="2:93" s="2" customFormat="1" ht="15.75" customHeight="1">
      <c r="B66" s="212"/>
      <c r="C66" s="335"/>
      <c r="D66" s="24"/>
      <c r="E66" s="24" t="s">
        <v>23</v>
      </c>
      <c r="F66" s="24"/>
      <c r="G66" s="24"/>
      <c r="H66" s="24"/>
      <c r="I66" s="24"/>
      <c r="J66" s="24"/>
      <c r="K66" s="24"/>
      <c r="L66" s="24"/>
      <c r="M66" s="24"/>
      <c r="N66" s="24"/>
      <c r="O66" s="24"/>
      <c r="P66" s="24"/>
      <c r="Q66" s="24"/>
      <c r="R66" s="24"/>
      <c r="S66" s="24"/>
      <c r="T66" s="24"/>
      <c r="U66" s="24"/>
      <c r="V66" s="24" t="s">
        <v>19</v>
      </c>
      <c r="W66" s="24"/>
      <c r="X66" s="233"/>
      <c r="Y66" s="233"/>
      <c r="Z66" s="233"/>
      <c r="AA66" s="233"/>
      <c r="AB66" s="65" t="s">
        <v>24</v>
      </c>
      <c r="AC66" s="24"/>
      <c r="AD66" s="24"/>
      <c r="AE66" s="24"/>
      <c r="AF66" s="24"/>
      <c r="AG66" s="24"/>
      <c r="AH66" s="24"/>
      <c r="AI66" s="24"/>
      <c r="AJ66" s="24"/>
      <c r="AK66" s="24"/>
      <c r="AL66" s="24" t="s">
        <v>19</v>
      </c>
      <c r="AM66" s="24"/>
      <c r="AN66" s="233"/>
      <c r="AO66" s="233"/>
      <c r="AP66" s="233"/>
      <c r="AQ66" s="233"/>
      <c r="AR66" s="233"/>
      <c r="AS66" s="233"/>
      <c r="AT66" s="233"/>
      <c r="AU66" s="233"/>
      <c r="AV66" s="233"/>
      <c r="AW66" s="24" t="s">
        <v>25</v>
      </c>
      <c r="AX66" s="24"/>
      <c r="AY66" s="24"/>
      <c r="AZ66" s="24"/>
      <c r="BA66" s="65"/>
      <c r="BB66" s="24"/>
      <c r="BC66" s="24"/>
      <c r="BD66" s="24"/>
      <c r="BE66" s="24"/>
      <c r="BF66" s="24"/>
      <c r="BG66" s="24"/>
      <c r="BH66" s="24"/>
      <c r="BI66" s="233"/>
      <c r="BJ66" s="233"/>
      <c r="BK66" s="233"/>
      <c r="BL66" s="233"/>
      <c r="BM66" s="233"/>
      <c r="BN66" s="233"/>
      <c r="BO66" s="233"/>
      <c r="BP66" s="233"/>
      <c r="BQ66" s="233"/>
      <c r="BR66" s="233"/>
      <c r="BS66" s="233"/>
      <c r="BT66" s="233"/>
      <c r="BU66" s="65" t="s">
        <v>22</v>
      </c>
      <c r="BV66" s="24"/>
      <c r="BW66" s="24"/>
      <c r="BX66" s="24"/>
      <c r="BY66" s="24"/>
      <c r="BZ66" s="24"/>
      <c r="CA66" s="24"/>
      <c r="CB66" s="24"/>
      <c r="CC66" s="151"/>
      <c r="CO66" s="58"/>
    </row>
    <row r="67" spans="2:93" s="2" customFormat="1" ht="15.75" customHeight="1">
      <c r="B67" s="212"/>
      <c r="C67" s="335"/>
      <c r="D67" s="24"/>
      <c r="E67" s="24"/>
      <c r="F67" s="24"/>
      <c r="G67" s="24"/>
      <c r="H67" s="24"/>
      <c r="I67" s="24"/>
      <c r="J67" s="24"/>
      <c r="K67" s="24"/>
      <c r="L67" s="24"/>
      <c r="M67" s="24"/>
      <c r="N67" s="24"/>
      <c r="O67" s="24"/>
      <c r="P67" s="24"/>
      <c r="Q67" s="24"/>
      <c r="R67" s="24"/>
      <c r="S67" s="24"/>
      <c r="T67" s="24"/>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331"/>
      <c r="CO67" s="58"/>
    </row>
    <row r="68" spans="2:93" s="2" customFormat="1" ht="15.75" customHeight="1">
      <c r="B68" s="212"/>
      <c r="C68" s="335"/>
      <c r="D68" s="24"/>
      <c r="E68" s="24" t="s">
        <v>28</v>
      </c>
      <c r="F68" s="24"/>
      <c r="G68" s="24"/>
      <c r="H68" s="24"/>
      <c r="I68" s="24"/>
      <c r="J68" s="24"/>
      <c r="K68" s="24"/>
      <c r="L68" s="24"/>
      <c r="M68" s="24"/>
      <c r="N68" s="24"/>
      <c r="O68" s="24"/>
      <c r="P68" s="24"/>
      <c r="Q68" s="24"/>
      <c r="R68" s="24"/>
      <c r="S68" s="24"/>
      <c r="T68" s="24"/>
      <c r="U68" s="259" t="s">
        <v>595</v>
      </c>
      <c r="V68" s="259"/>
      <c r="W68" s="259"/>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331"/>
      <c r="CO68" s="58"/>
    </row>
    <row r="69" spans="2:93" s="2" customFormat="1" ht="15.75" customHeight="1">
      <c r="B69" s="212"/>
      <c r="C69" s="335"/>
      <c r="D69" s="24"/>
      <c r="E69" s="24" t="s">
        <v>29</v>
      </c>
      <c r="F69" s="24"/>
      <c r="G69" s="24"/>
      <c r="H69" s="24"/>
      <c r="I69" s="24"/>
      <c r="J69" s="24"/>
      <c r="K69" s="24"/>
      <c r="L69" s="24"/>
      <c r="M69" s="24"/>
      <c r="N69" s="24"/>
      <c r="O69" s="24"/>
      <c r="P69" s="24"/>
      <c r="Q69" s="24"/>
      <c r="R69" s="24"/>
      <c r="S69" s="24"/>
      <c r="T69" s="24"/>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331"/>
      <c r="CO69" s="58"/>
    </row>
    <row r="70" spans="2:93" s="2" customFormat="1" ht="15.75" customHeight="1">
      <c r="B70" s="212"/>
      <c r="C70" s="335"/>
      <c r="D70" s="24"/>
      <c r="E70" s="24" t="s">
        <v>30</v>
      </c>
      <c r="F70" s="24"/>
      <c r="G70" s="24"/>
      <c r="H70" s="24"/>
      <c r="I70" s="24"/>
      <c r="J70" s="24"/>
      <c r="K70" s="24"/>
      <c r="L70" s="24"/>
      <c r="M70" s="24"/>
      <c r="N70" s="24"/>
      <c r="O70" s="24"/>
      <c r="P70" s="24"/>
      <c r="Q70" s="24"/>
      <c r="R70" s="24"/>
      <c r="S70" s="24"/>
      <c r="T70" s="24"/>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331"/>
      <c r="CO70" s="58"/>
    </row>
    <row r="71" spans="2:93" s="2" customFormat="1" ht="15.75" customHeight="1">
      <c r="B71" s="212"/>
      <c r="C71" s="335"/>
      <c r="D71" s="28"/>
      <c r="E71" s="28" t="s">
        <v>33</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02"/>
      <c r="CC71" s="332"/>
      <c r="CO71" s="58"/>
    </row>
    <row r="72" spans="2:93" s="2" customFormat="1" ht="15.75" customHeight="1">
      <c r="B72" s="212"/>
      <c r="C72" s="335"/>
      <c r="D72" s="24"/>
      <c r="E72" s="24" t="s">
        <v>18</v>
      </c>
      <c r="F72" s="24"/>
      <c r="G72" s="24"/>
      <c r="H72" s="24"/>
      <c r="I72" s="24"/>
      <c r="J72" s="24"/>
      <c r="K72" s="24"/>
      <c r="L72" s="24"/>
      <c r="M72" s="24"/>
      <c r="N72" s="24"/>
      <c r="O72" s="24"/>
      <c r="P72" s="24"/>
      <c r="Q72" s="24"/>
      <c r="R72" s="24"/>
      <c r="S72" s="24"/>
      <c r="T72" s="24"/>
      <c r="U72" s="24"/>
      <c r="V72" s="24" t="s">
        <v>19</v>
      </c>
      <c r="W72" s="24"/>
      <c r="X72" s="233"/>
      <c r="Y72" s="233"/>
      <c r="Z72" s="233"/>
      <c r="AA72" s="233"/>
      <c r="AB72" s="65" t="s">
        <v>20</v>
      </c>
      <c r="AC72" s="24"/>
      <c r="AD72" s="24"/>
      <c r="AE72" s="24"/>
      <c r="AF72" s="24"/>
      <c r="AG72" s="24"/>
      <c r="AH72" s="24"/>
      <c r="AI72" s="24"/>
      <c r="AJ72" s="24"/>
      <c r="AK72" s="24"/>
      <c r="AL72" s="24" t="s">
        <v>19</v>
      </c>
      <c r="AM72" s="24"/>
      <c r="AN72" s="262"/>
      <c r="AO72" s="262"/>
      <c r="AP72" s="262"/>
      <c r="AQ72" s="262"/>
      <c r="AR72" s="262"/>
      <c r="AS72" s="262"/>
      <c r="AT72" s="262"/>
      <c r="AU72" s="262"/>
      <c r="AV72" s="262"/>
      <c r="AW72" s="262"/>
      <c r="AX72" s="262"/>
      <c r="AY72" s="262"/>
      <c r="AZ72" s="65" t="s">
        <v>21</v>
      </c>
      <c r="BA72" s="24"/>
      <c r="BB72" s="24"/>
      <c r="BC72" s="24"/>
      <c r="BD72" s="24"/>
      <c r="BE72" s="24"/>
      <c r="BF72" s="24"/>
      <c r="BG72" s="24"/>
      <c r="BH72" s="24"/>
      <c r="BI72" s="233"/>
      <c r="BJ72" s="233"/>
      <c r="BK72" s="233"/>
      <c r="BL72" s="233"/>
      <c r="BM72" s="233"/>
      <c r="BN72" s="233"/>
      <c r="BO72" s="233"/>
      <c r="BP72" s="233"/>
      <c r="BQ72" s="233"/>
      <c r="BR72" s="233"/>
      <c r="BS72" s="233"/>
      <c r="BT72" s="233"/>
      <c r="BU72" s="65" t="s">
        <v>22</v>
      </c>
      <c r="BV72" s="24"/>
      <c r="BW72" s="24"/>
      <c r="BX72" s="24"/>
      <c r="BY72" s="24"/>
      <c r="BZ72" s="24"/>
      <c r="CA72" s="24"/>
      <c r="CB72" s="24"/>
      <c r="CC72" s="151"/>
      <c r="CO72" s="58"/>
    </row>
    <row r="73" spans="2:93" s="2" customFormat="1" ht="15.75" customHeight="1">
      <c r="B73" s="212"/>
      <c r="C73" s="335"/>
      <c r="D73" s="24"/>
      <c r="E73" s="24" t="s">
        <v>13</v>
      </c>
      <c r="F73" s="24"/>
      <c r="G73" s="24"/>
      <c r="H73" s="24"/>
      <c r="I73" s="24"/>
      <c r="J73" s="24"/>
      <c r="K73" s="24"/>
      <c r="L73" s="24"/>
      <c r="M73" s="24"/>
      <c r="N73" s="24"/>
      <c r="O73" s="24"/>
      <c r="P73" s="24"/>
      <c r="Q73" s="24"/>
      <c r="R73" s="24"/>
      <c r="S73" s="24"/>
      <c r="T73" s="24"/>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331"/>
      <c r="CO73" s="58"/>
    </row>
    <row r="74" spans="2:93" s="2" customFormat="1" ht="15.75" customHeight="1">
      <c r="B74" s="212"/>
      <c r="C74" s="335"/>
      <c r="D74" s="24"/>
      <c r="E74" s="24" t="s">
        <v>23</v>
      </c>
      <c r="F74" s="24"/>
      <c r="G74" s="24"/>
      <c r="H74" s="24"/>
      <c r="I74" s="24"/>
      <c r="J74" s="24"/>
      <c r="K74" s="24"/>
      <c r="L74" s="24"/>
      <c r="M74" s="24"/>
      <c r="N74" s="24"/>
      <c r="O74" s="24"/>
      <c r="P74" s="24"/>
      <c r="Q74" s="24"/>
      <c r="R74" s="24"/>
      <c r="S74" s="24"/>
      <c r="T74" s="24"/>
      <c r="U74" s="24"/>
      <c r="V74" s="24" t="s">
        <v>19</v>
      </c>
      <c r="W74" s="24"/>
      <c r="X74" s="233"/>
      <c r="Y74" s="233"/>
      <c r="Z74" s="233"/>
      <c r="AA74" s="233"/>
      <c r="AB74" s="65" t="s">
        <v>24</v>
      </c>
      <c r="AC74" s="24"/>
      <c r="AD74" s="24"/>
      <c r="AE74" s="24"/>
      <c r="AF74" s="24"/>
      <c r="AG74" s="24"/>
      <c r="AH74" s="24"/>
      <c r="AI74" s="24"/>
      <c r="AJ74" s="24"/>
      <c r="AK74" s="24"/>
      <c r="AL74" s="24" t="s">
        <v>19</v>
      </c>
      <c r="AM74" s="24"/>
      <c r="AN74" s="233"/>
      <c r="AO74" s="233"/>
      <c r="AP74" s="233"/>
      <c r="AQ74" s="233"/>
      <c r="AR74" s="233"/>
      <c r="AS74" s="233"/>
      <c r="AT74" s="233"/>
      <c r="AU74" s="233"/>
      <c r="AV74" s="233"/>
      <c r="AW74" s="24" t="s">
        <v>25</v>
      </c>
      <c r="AX74" s="24"/>
      <c r="AY74" s="24"/>
      <c r="AZ74" s="24"/>
      <c r="BA74" s="65"/>
      <c r="BB74" s="24"/>
      <c r="BC74" s="24"/>
      <c r="BD74" s="24"/>
      <c r="BE74" s="24"/>
      <c r="BF74" s="24"/>
      <c r="BG74" s="24"/>
      <c r="BH74" s="24"/>
      <c r="BI74" s="233"/>
      <c r="BJ74" s="233"/>
      <c r="BK74" s="233"/>
      <c r="BL74" s="233"/>
      <c r="BM74" s="233"/>
      <c r="BN74" s="233"/>
      <c r="BO74" s="233"/>
      <c r="BP74" s="233"/>
      <c r="BQ74" s="233"/>
      <c r="BR74" s="233"/>
      <c r="BS74" s="233"/>
      <c r="BT74" s="233"/>
      <c r="BU74" s="65" t="s">
        <v>22</v>
      </c>
      <c r="BV74" s="24"/>
      <c r="BW74" s="24"/>
      <c r="BX74" s="24"/>
      <c r="BY74" s="24"/>
      <c r="BZ74" s="24"/>
      <c r="CA74" s="24"/>
      <c r="CB74" s="24"/>
      <c r="CC74" s="151"/>
      <c r="CO74" s="58"/>
    </row>
    <row r="75" spans="2:93" s="2" customFormat="1" ht="15.75" customHeight="1">
      <c r="B75" s="212"/>
      <c r="C75" s="335"/>
      <c r="D75" s="24"/>
      <c r="E75" s="24"/>
      <c r="F75" s="24"/>
      <c r="G75" s="24"/>
      <c r="H75" s="24"/>
      <c r="I75" s="24"/>
      <c r="J75" s="24"/>
      <c r="K75" s="24"/>
      <c r="L75" s="24"/>
      <c r="M75" s="24"/>
      <c r="N75" s="24"/>
      <c r="O75" s="24"/>
      <c r="P75" s="24"/>
      <c r="Q75" s="24"/>
      <c r="R75" s="24"/>
      <c r="S75" s="24"/>
      <c r="T75" s="24"/>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331"/>
      <c r="CO75" s="58"/>
    </row>
    <row r="76" spans="2:93" s="2" customFormat="1" ht="15.75" customHeight="1">
      <c r="B76" s="212"/>
      <c r="C76" s="335"/>
      <c r="D76" s="24"/>
      <c r="E76" s="24" t="s">
        <v>28</v>
      </c>
      <c r="F76" s="24"/>
      <c r="G76" s="24"/>
      <c r="H76" s="24"/>
      <c r="I76" s="24"/>
      <c r="J76" s="24"/>
      <c r="K76" s="24"/>
      <c r="L76" s="24"/>
      <c r="M76" s="24"/>
      <c r="N76" s="24"/>
      <c r="O76" s="24"/>
      <c r="P76" s="24"/>
      <c r="Q76" s="24"/>
      <c r="R76" s="24"/>
      <c r="S76" s="24"/>
      <c r="T76" s="24"/>
      <c r="U76" s="259" t="s">
        <v>595</v>
      </c>
      <c r="V76" s="259"/>
      <c r="W76" s="259"/>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331"/>
      <c r="CO76" s="58"/>
    </row>
    <row r="77" spans="2:93" s="2" customFormat="1" ht="15.75" customHeight="1">
      <c r="B77" s="212"/>
      <c r="C77" s="335"/>
      <c r="D77" s="24"/>
      <c r="E77" s="24" t="s">
        <v>29</v>
      </c>
      <c r="F77" s="24"/>
      <c r="G77" s="24"/>
      <c r="H77" s="24"/>
      <c r="I77" s="24"/>
      <c r="J77" s="24"/>
      <c r="K77" s="24"/>
      <c r="L77" s="24"/>
      <c r="M77" s="24"/>
      <c r="N77" s="24"/>
      <c r="O77" s="24"/>
      <c r="P77" s="24"/>
      <c r="Q77" s="24"/>
      <c r="R77" s="24"/>
      <c r="S77" s="24"/>
      <c r="T77" s="24"/>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331"/>
      <c r="CO77" s="58"/>
    </row>
    <row r="78" spans="2:93" s="2" customFormat="1" ht="15.75" customHeight="1">
      <c r="B78" s="212"/>
      <c r="C78" s="335"/>
      <c r="D78" s="24"/>
      <c r="E78" s="24" t="s">
        <v>30</v>
      </c>
      <c r="F78" s="24"/>
      <c r="G78" s="24"/>
      <c r="H78" s="24"/>
      <c r="I78" s="24"/>
      <c r="J78" s="24"/>
      <c r="K78" s="24"/>
      <c r="L78" s="24"/>
      <c r="M78" s="24"/>
      <c r="N78" s="24"/>
      <c r="O78" s="24"/>
      <c r="P78" s="24"/>
      <c r="Q78" s="24"/>
      <c r="R78" s="24"/>
      <c r="S78" s="24"/>
      <c r="T78" s="24"/>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331"/>
      <c r="CO78" s="58"/>
    </row>
    <row r="79" spans="2:93" s="2" customFormat="1" ht="15.75" customHeight="1">
      <c r="B79" s="212"/>
      <c r="C79" s="335"/>
      <c r="D79" s="28"/>
      <c r="E79" s="28" t="s">
        <v>33</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02"/>
      <c r="CC79" s="332"/>
      <c r="CO79" s="58"/>
    </row>
    <row r="80" spans="2:93" s="1" customFormat="1" ht="20.100000000000001" customHeight="1">
      <c r="B80" s="213"/>
      <c r="C80" s="335"/>
      <c r="D80" s="24" t="s">
        <v>35</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3"/>
    </row>
    <row r="81" spans="2:102" s="2" customFormat="1" ht="20.100000000000001" customHeight="1">
      <c r="B81" s="213"/>
      <c r="C81" s="335"/>
      <c r="D81" s="267" t="s">
        <v>37</v>
      </c>
      <c r="E81" s="267"/>
      <c r="F81" s="24"/>
      <c r="G81" s="24" t="s">
        <v>598</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67" t="s">
        <v>37</v>
      </c>
      <c r="AR81" s="267"/>
      <c r="AS81" s="24"/>
      <c r="AT81" s="24" t="s">
        <v>600</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51"/>
      <c r="CD81" s="24"/>
      <c r="CE81" s="24"/>
      <c r="CF81" s="24"/>
      <c r="CG81" s="24"/>
      <c r="CH81" s="24"/>
      <c r="CI81" s="24"/>
      <c r="CJ81" s="24"/>
    </row>
    <row r="82" spans="2:102" s="2" customFormat="1" ht="20.100000000000001" customHeight="1">
      <c r="B82" s="213"/>
      <c r="C82" s="335"/>
      <c r="D82" s="24" t="s">
        <v>38</v>
      </c>
      <c r="E82" s="24"/>
      <c r="F82" s="24"/>
      <c r="G82" s="24"/>
      <c r="H82" s="24"/>
      <c r="I82" s="24"/>
      <c r="J82" s="24"/>
      <c r="K82" s="24"/>
      <c r="L82" s="24"/>
      <c r="M82" s="24"/>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24"/>
      <c r="AL82" s="24"/>
      <c r="AM82" s="24"/>
      <c r="AN82" s="24"/>
      <c r="AO82" s="24"/>
      <c r="AP82" s="24"/>
      <c r="AQ82" s="24" t="s">
        <v>38</v>
      </c>
      <c r="AR82" s="24"/>
      <c r="AS82" s="24"/>
      <c r="AT82" s="24"/>
      <c r="AU82" s="24"/>
      <c r="AV82" s="24"/>
      <c r="AW82" s="24"/>
      <c r="AX82" s="24"/>
      <c r="AY82" s="24"/>
      <c r="AZ82" s="24"/>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24"/>
      <c r="CB82" s="24"/>
      <c r="CC82" s="151"/>
      <c r="CD82" s="24"/>
      <c r="CE82" s="24"/>
      <c r="CF82" s="24"/>
      <c r="CG82" s="24"/>
      <c r="CH82" s="24"/>
      <c r="CI82" s="24"/>
      <c r="CJ82" s="24"/>
    </row>
    <row r="83" spans="2:102" s="2" customFormat="1" ht="20.100000000000001" customHeight="1">
      <c r="B83" s="213"/>
      <c r="C83" s="335"/>
      <c r="D83" s="28" t="s">
        <v>599</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56</v>
      </c>
      <c r="AD83" s="28"/>
      <c r="AE83" s="330"/>
      <c r="AF83" s="330"/>
      <c r="AG83" s="330"/>
      <c r="AH83" s="330"/>
      <c r="AI83" s="330"/>
      <c r="AJ83" s="330"/>
      <c r="AK83" s="330"/>
      <c r="AL83" s="330"/>
      <c r="AM83" s="330"/>
      <c r="AN83" s="330"/>
      <c r="AO83" s="28" t="s">
        <v>22</v>
      </c>
      <c r="AP83" s="28"/>
      <c r="AQ83" s="28" t="s">
        <v>599</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56</v>
      </c>
      <c r="BQ83" s="28"/>
      <c r="BR83" s="150"/>
      <c r="BS83" s="150"/>
      <c r="BT83" s="150"/>
      <c r="BU83" s="150"/>
      <c r="BV83" s="150"/>
      <c r="BW83" s="150"/>
      <c r="BX83" s="150"/>
      <c r="BY83" s="150"/>
      <c r="BZ83" s="150"/>
      <c r="CA83" s="150"/>
      <c r="CB83" s="28" t="s">
        <v>22</v>
      </c>
      <c r="CC83" s="152"/>
      <c r="CD83" s="148"/>
      <c r="CE83" s="148"/>
      <c r="CF83" s="148"/>
      <c r="CG83" s="148"/>
      <c r="CH83" s="148"/>
      <c r="CI83" s="24" t="s">
        <v>22</v>
      </c>
      <c r="CJ83" s="24"/>
    </row>
    <row r="84" spans="2:102" s="2" customFormat="1" ht="20.100000000000001" customHeight="1">
      <c r="B84" s="213"/>
      <c r="C84" s="335"/>
      <c r="D84" s="334" t="s">
        <v>37</v>
      </c>
      <c r="E84" s="334"/>
      <c r="F84" s="76"/>
      <c r="G84" s="76" t="s">
        <v>601</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34" t="s">
        <v>37</v>
      </c>
      <c r="AR84" s="334"/>
      <c r="AS84" s="76"/>
      <c r="AT84" s="76" t="s">
        <v>603</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3"/>
      <c r="CD84" s="65"/>
      <c r="CE84" s="65"/>
      <c r="CF84" s="65"/>
      <c r="CG84" s="65"/>
      <c r="CH84" s="65"/>
      <c r="CI84" s="65"/>
      <c r="CJ84" s="65"/>
    </row>
    <row r="85" spans="2:102" s="2" customFormat="1" ht="20.100000000000001" customHeight="1">
      <c r="B85" s="213"/>
      <c r="C85" s="335"/>
      <c r="D85" s="24" t="s">
        <v>38</v>
      </c>
      <c r="E85" s="24"/>
      <c r="F85" s="24"/>
      <c r="G85" s="24"/>
      <c r="H85" s="24"/>
      <c r="I85" s="24"/>
      <c r="J85" s="24"/>
      <c r="K85" s="24"/>
      <c r="L85" s="24"/>
      <c r="M85" s="24"/>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65"/>
      <c r="AL85" s="65"/>
      <c r="AM85" s="65"/>
      <c r="AN85" s="65"/>
      <c r="AO85" s="65"/>
      <c r="AP85" s="65"/>
      <c r="AQ85" s="24" t="s">
        <v>38</v>
      </c>
      <c r="AR85" s="24"/>
      <c r="AS85" s="24"/>
      <c r="AT85" s="24"/>
      <c r="AU85" s="24"/>
      <c r="AV85" s="24"/>
      <c r="AW85" s="24"/>
      <c r="AX85" s="24"/>
      <c r="AY85" s="24"/>
      <c r="AZ85" s="24"/>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65"/>
      <c r="CB85" s="65"/>
      <c r="CC85" s="154"/>
      <c r="CD85" s="65"/>
      <c r="CE85" s="65"/>
      <c r="CF85" s="65"/>
      <c r="CG85" s="65"/>
      <c r="CH85" s="65"/>
      <c r="CI85" s="65"/>
      <c r="CJ85" s="65"/>
    </row>
    <row r="86" spans="2:102" s="2" customFormat="1" ht="20.100000000000001" customHeight="1">
      <c r="B86" s="213"/>
      <c r="C86" s="335"/>
      <c r="D86" s="28" t="s">
        <v>602</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56</v>
      </c>
      <c r="AD86" s="28"/>
      <c r="AE86" s="330"/>
      <c r="AF86" s="330"/>
      <c r="AG86" s="330"/>
      <c r="AH86" s="330"/>
      <c r="AI86" s="330"/>
      <c r="AJ86" s="330"/>
      <c r="AK86" s="330"/>
      <c r="AL86" s="330"/>
      <c r="AM86" s="330"/>
      <c r="AN86" s="330"/>
      <c r="AO86" s="28" t="s">
        <v>22</v>
      </c>
      <c r="AP86" s="28"/>
      <c r="AQ86" s="28" t="s">
        <v>602</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56</v>
      </c>
      <c r="BQ86" s="28"/>
      <c r="BR86" s="330"/>
      <c r="BS86" s="330"/>
      <c r="BT86" s="330"/>
      <c r="BU86" s="330"/>
      <c r="BV86" s="330"/>
      <c r="BW86" s="330"/>
      <c r="BX86" s="330"/>
      <c r="BY86" s="330"/>
      <c r="BZ86" s="330"/>
      <c r="CA86" s="330"/>
      <c r="CB86" s="28" t="s">
        <v>22</v>
      </c>
      <c r="CC86" s="155"/>
      <c r="CD86" s="148"/>
      <c r="CE86" s="148"/>
      <c r="CF86" s="148"/>
      <c r="CG86" s="148"/>
      <c r="CH86" s="148"/>
      <c r="CI86" s="24" t="s">
        <v>22</v>
      </c>
      <c r="CJ86" s="24"/>
    </row>
    <row r="87" spans="2:102" s="1" customFormat="1" ht="15.75" customHeight="1">
      <c r="B87" s="213"/>
      <c r="C87" s="336" t="s">
        <v>960</v>
      </c>
      <c r="D87" s="24"/>
      <c r="E87" s="24" t="s">
        <v>18</v>
      </c>
      <c r="F87" s="24"/>
      <c r="G87" s="24"/>
      <c r="H87" s="24"/>
      <c r="I87" s="24"/>
      <c r="J87" s="24"/>
      <c r="K87" s="24"/>
      <c r="L87" s="24"/>
      <c r="M87" s="24"/>
      <c r="N87" s="24"/>
      <c r="O87" s="24"/>
      <c r="P87" s="24"/>
      <c r="Q87" s="24"/>
      <c r="R87" s="24"/>
      <c r="S87" s="24"/>
      <c r="T87" s="24"/>
      <c r="U87" s="24"/>
      <c r="V87" s="24" t="s">
        <v>19</v>
      </c>
      <c r="W87" s="24"/>
      <c r="X87" s="233"/>
      <c r="Y87" s="233"/>
      <c r="Z87" s="233"/>
      <c r="AA87" s="233"/>
      <c r="AB87" s="65" t="s">
        <v>20</v>
      </c>
      <c r="AC87" s="24"/>
      <c r="AD87" s="24"/>
      <c r="AE87" s="24"/>
      <c r="AF87" s="24"/>
      <c r="AG87" s="24"/>
      <c r="AH87" s="24"/>
      <c r="AI87" s="24"/>
      <c r="AJ87" s="24"/>
      <c r="AK87" s="24"/>
      <c r="AL87" s="24" t="s">
        <v>19</v>
      </c>
      <c r="AM87" s="24"/>
      <c r="AN87" s="262"/>
      <c r="AO87" s="262"/>
      <c r="AP87" s="262"/>
      <c r="AQ87" s="262"/>
      <c r="AR87" s="262"/>
      <c r="AS87" s="262"/>
      <c r="AT87" s="262"/>
      <c r="AU87" s="262"/>
      <c r="AV87" s="262"/>
      <c r="AW87" s="262"/>
      <c r="AX87" s="262"/>
      <c r="AY87" s="262"/>
      <c r="AZ87" s="65" t="s">
        <v>21</v>
      </c>
      <c r="BA87" s="24"/>
      <c r="BB87" s="24"/>
      <c r="BC87" s="24"/>
      <c r="BD87" s="24"/>
      <c r="BE87" s="24"/>
      <c r="BF87" s="24"/>
      <c r="BG87" s="24"/>
      <c r="BH87" s="24"/>
      <c r="BI87" s="233"/>
      <c r="BJ87" s="233"/>
      <c r="BK87" s="233"/>
      <c r="BL87" s="233"/>
      <c r="BM87" s="233"/>
      <c r="BN87" s="233"/>
      <c r="BO87" s="233"/>
      <c r="BP87" s="233"/>
      <c r="BQ87" s="233"/>
      <c r="BR87" s="233"/>
      <c r="BS87" s="233"/>
      <c r="BT87" s="233"/>
      <c r="BU87" s="65" t="s">
        <v>22</v>
      </c>
      <c r="BV87" s="24"/>
      <c r="BW87" s="24"/>
      <c r="BX87" s="24"/>
      <c r="BY87" s="24"/>
      <c r="BZ87" s="24"/>
      <c r="CA87" s="24"/>
      <c r="CB87" s="24"/>
      <c r="CC87" s="151"/>
      <c r="CP87" s="2"/>
      <c r="CQ87" s="2"/>
      <c r="CR87" s="2"/>
      <c r="CV87" s="2"/>
      <c r="CW87" s="2"/>
      <c r="CX87" s="2"/>
    </row>
    <row r="88" spans="2:102" s="1" customFormat="1" ht="15.75" customHeight="1">
      <c r="B88" s="213"/>
      <c r="C88" s="336"/>
      <c r="D88" s="24"/>
      <c r="E88" s="24" t="s">
        <v>13</v>
      </c>
      <c r="F88" s="24"/>
      <c r="G88" s="24"/>
      <c r="H88" s="24"/>
      <c r="I88" s="24"/>
      <c r="J88" s="24"/>
      <c r="K88" s="24"/>
      <c r="L88" s="24"/>
      <c r="M88" s="24"/>
      <c r="N88" s="24"/>
      <c r="O88" s="24"/>
      <c r="P88" s="24"/>
      <c r="Q88" s="24"/>
      <c r="R88" s="24"/>
      <c r="S88" s="24"/>
      <c r="T88" s="24"/>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331"/>
      <c r="CP88" s="2"/>
      <c r="CQ88" s="2"/>
      <c r="CR88" s="2"/>
      <c r="CV88" s="2"/>
      <c r="CW88" s="2"/>
      <c r="CX88" s="2"/>
    </row>
    <row r="89" spans="2:102" s="1" customFormat="1" ht="15.75" customHeight="1">
      <c r="B89" s="213"/>
      <c r="C89" s="336"/>
      <c r="D89" s="24"/>
      <c r="E89" s="24" t="s">
        <v>23</v>
      </c>
      <c r="F89" s="24"/>
      <c r="G89" s="24"/>
      <c r="H89" s="24"/>
      <c r="I89" s="24"/>
      <c r="J89" s="24"/>
      <c r="K89" s="24"/>
      <c r="L89" s="24"/>
      <c r="M89" s="24"/>
      <c r="N89" s="24"/>
      <c r="O89" s="24"/>
      <c r="P89" s="24"/>
      <c r="Q89" s="24"/>
      <c r="R89" s="24"/>
      <c r="S89" s="24"/>
      <c r="T89" s="24"/>
      <c r="U89" s="24"/>
      <c r="V89" s="24" t="s">
        <v>19</v>
      </c>
      <c r="W89" s="24"/>
      <c r="X89" s="233"/>
      <c r="Y89" s="233"/>
      <c r="Z89" s="233"/>
      <c r="AA89" s="233"/>
      <c r="AB89" s="65" t="s">
        <v>24</v>
      </c>
      <c r="AC89" s="24"/>
      <c r="AD89" s="24"/>
      <c r="AE89" s="24"/>
      <c r="AF89" s="24"/>
      <c r="AG89" s="24"/>
      <c r="AH89" s="24"/>
      <c r="AI89" s="24"/>
      <c r="AJ89" s="24"/>
      <c r="AK89" s="24"/>
      <c r="AL89" s="24" t="s">
        <v>19</v>
      </c>
      <c r="AM89" s="24"/>
      <c r="AN89" s="233"/>
      <c r="AO89" s="233"/>
      <c r="AP89" s="233"/>
      <c r="AQ89" s="233"/>
      <c r="AR89" s="233"/>
      <c r="AS89" s="233"/>
      <c r="AT89" s="233"/>
      <c r="AU89" s="233"/>
      <c r="AV89" s="233"/>
      <c r="AW89" s="24" t="s">
        <v>25</v>
      </c>
      <c r="AX89" s="24"/>
      <c r="AY89" s="24"/>
      <c r="AZ89" s="24"/>
      <c r="BA89" s="65"/>
      <c r="BB89" s="24"/>
      <c r="BC89" s="24"/>
      <c r="BD89" s="24"/>
      <c r="BE89" s="24"/>
      <c r="BF89" s="24"/>
      <c r="BG89" s="24"/>
      <c r="BH89" s="24"/>
      <c r="BI89" s="233"/>
      <c r="BJ89" s="233"/>
      <c r="BK89" s="233"/>
      <c r="BL89" s="233"/>
      <c r="BM89" s="233"/>
      <c r="BN89" s="233"/>
      <c r="BO89" s="233"/>
      <c r="BP89" s="233"/>
      <c r="BQ89" s="233"/>
      <c r="BR89" s="233"/>
      <c r="BS89" s="233"/>
      <c r="BT89" s="233"/>
      <c r="BU89" s="65" t="s">
        <v>22</v>
      </c>
      <c r="BV89" s="24"/>
      <c r="BW89" s="24"/>
      <c r="BX89" s="24"/>
      <c r="BY89" s="24"/>
      <c r="BZ89" s="24"/>
      <c r="CA89" s="24"/>
      <c r="CB89" s="24"/>
      <c r="CC89" s="151"/>
      <c r="CP89" s="2"/>
      <c r="CQ89" s="2"/>
      <c r="CR89" s="2"/>
      <c r="CV89" s="2"/>
      <c r="CW89" s="2"/>
      <c r="CX89" s="2"/>
    </row>
    <row r="90" spans="2:102" s="1" customFormat="1" ht="15.75" customHeight="1">
      <c r="B90" s="213"/>
      <c r="C90" s="336"/>
      <c r="D90" s="24"/>
      <c r="E90" s="24"/>
      <c r="F90" s="24"/>
      <c r="G90" s="24"/>
      <c r="H90" s="24"/>
      <c r="I90" s="24"/>
      <c r="J90" s="24"/>
      <c r="K90" s="24"/>
      <c r="L90" s="24"/>
      <c r="M90" s="24"/>
      <c r="N90" s="24"/>
      <c r="O90" s="24"/>
      <c r="P90" s="24"/>
      <c r="Q90" s="24"/>
      <c r="R90" s="24"/>
      <c r="S90" s="24"/>
      <c r="T90" s="24"/>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331"/>
      <c r="CP90" s="2"/>
      <c r="CQ90" s="2"/>
      <c r="CR90" s="2"/>
      <c r="CV90" s="2"/>
      <c r="CW90" s="2"/>
      <c r="CX90" s="2"/>
    </row>
    <row r="91" spans="2:102" s="1" customFormat="1" ht="15.75" customHeight="1">
      <c r="B91" s="213"/>
      <c r="C91" s="336"/>
      <c r="D91" s="24"/>
      <c r="E91" s="24" t="s">
        <v>28</v>
      </c>
      <c r="F91" s="24"/>
      <c r="G91" s="24"/>
      <c r="H91" s="24"/>
      <c r="I91" s="24"/>
      <c r="J91" s="24"/>
      <c r="K91" s="24"/>
      <c r="L91" s="24"/>
      <c r="M91" s="24"/>
      <c r="N91" s="24"/>
      <c r="O91" s="24"/>
      <c r="P91" s="24"/>
      <c r="Q91" s="24"/>
      <c r="R91" s="24"/>
      <c r="S91" s="24"/>
      <c r="T91" s="24"/>
      <c r="U91" s="259" t="s">
        <v>595</v>
      </c>
      <c r="V91" s="259"/>
      <c r="W91" s="259"/>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331"/>
      <c r="CP91" s="2"/>
      <c r="CQ91" s="2"/>
      <c r="CR91" s="2"/>
      <c r="CV91" s="2"/>
      <c r="CW91" s="2"/>
      <c r="CX91" s="2"/>
    </row>
    <row r="92" spans="2:102" s="1" customFormat="1" ht="15.75" customHeight="1">
      <c r="B92" s="213"/>
      <c r="C92" s="336"/>
      <c r="D92" s="24"/>
      <c r="E92" s="24" t="s">
        <v>29</v>
      </c>
      <c r="F92" s="24"/>
      <c r="G92" s="24"/>
      <c r="H92" s="24"/>
      <c r="I92" s="24"/>
      <c r="J92" s="24"/>
      <c r="K92" s="24"/>
      <c r="L92" s="24"/>
      <c r="M92" s="24"/>
      <c r="N92" s="24"/>
      <c r="O92" s="24"/>
      <c r="P92" s="24"/>
      <c r="Q92" s="24"/>
      <c r="R92" s="24"/>
      <c r="S92" s="24"/>
      <c r="T92" s="24"/>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331"/>
      <c r="CP92" s="2"/>
      <c r="CQ92" s="2"/>
      <c r="CR92" s="2"/>
    </row>
    <row r="93" spans="2:102" s="1" customFormat="1" ht="15.75" customHeight="1">
      <c r="B93" s="213"/>
      <c r="C93" s="336"/>
      <c r="D93" s="24"/>
      <c r="E93" s="24" t="s">
        <v>30</v>
      </c>
      <c r="F93" s="24"/>
      <c r="G93" s="24"/>
      <c r="H93" s="24"/>
      <c r="I93" s="24"/>
      <c r="J93" s="24"/>
      <c r="K93" s="24"/>
      <c r="L93" s="24"/>
      <c r="M93" s="24"/>
      <c r="N93" s="24"/>
      <c r="O93" s="24"/>
      <c r="P93" s="24"/>
      <c r="Q93" s="24"/>
      <c r="R93" s="24"/>
      <c r="S93" s="24"/>
      <c r="T93" s="24"/>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331"/>
      <c r="CP93" s="2"/>
      <c r="CQ93" s="2"/>
      <c r="CR93" s="2"/>
    </row>
    <row r="94" spans="2:102" s="1" customFormat="1" ht="15.75" customHeight="1">
      <c r="B94" s="213"/>
      <c r="C94" s="336"/>
      <c r="D94" s="28"/>
      <c r="E94" s="28" t="s">
        <v>49</v>
      </c>
      <c r="F94" s="28"/>
      <c r="G94" s="28"/>
      <c r="H94" s="28"/>
      <c r="I94" s="28"/>
      <c r="J94" s="28"/>
      <c r="K94" s="28"/>
      <c r="L94" s="28"/>
      <c r="M94" s="28"/>
      <c r="N94" s="28"/>
      <c r="O94" s="28"/>
      <c r="P94" s="28"/>
      <c r="Q94" s="28"/>
      <c r="R94" s="28"/>
      <c r="S94" s="28"/>
      <c r="T94" s="28"/>
      <c r="U94" s="29"/>
      <c r="V94" s="29"/>
      <c r="W94" s="29"/>
      <c r="X94" s="28"/>
      <c r="Y94" s="28"/>
      <c r="Z94" s="28"/>
      <c r="AA94" s="28"/>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32"/>
      <c r="CP94" s="2"/>
      <c r="CQ94" s="2"/>
      <c r="CR94" s="2"/>
    </row>
    <row r="95" spans="2:102" s="2" customFormat="1" ht="16.5" customHeight="1">
      <c r="B95" s="212"/>
      <c r="C95" s="335" t="s">
        <v>959</v>
      </c>
      <c r="D95" s="24"/>
      <c r="E95" s="24" t="s">
        <v>41</v>
      </c>
      <c r="F95" s="24"/>
      <c r="G95" s="24"/>
      <c r="H95" s="24"/>
      <c r="I95" s="24"/>
      <c r="J95" s="24"/>
      <c r="K95" s="24"/>
      <c r="L95" s="24"/>
      <c r="M95" s="24"/>
      <c r="N95" s="24"/>
      <c r="O95" s="24"/>
      <c r="P95" s="24"/>
      <c r="Q95" s="24"/>
      <c r="R95" s="24"/>
      <c r="S95" s="24"/>
      <c r="T95" s="24"/>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331"/>
      <c r="CD95" s="56" t="s">
        <v>569</v>
      </c>
      <c r="CO95" s="211" t="s">
        <v>965</v>
      </c>
      <c r="CP95" s="211"/>
      <c r="CQ95" s="211"/>
      <c r="CR95" s="211"/>
      <c r="CS95" s="211"/>
      <c r="CT95" s="211"/>
      <c r="CU95" s="211"/>
      <c r="CV95" s="211"/>
    </row>
    <row r="96" spans="2:102" s="2" customFormat="1" ht="16.5" customHeight="1">
      <c r="B96" s="212"/>
      <c r="C96" s="335"/>
      <c r="D96" s="24"/>
      <c r="E96" s="24" t="s">
        <v>52</v>
      </c>
      <c r="F96" s="24"/>
      <c r="G96" s="24"/>
      <c r="H96" s="24"/>
      <c r="I96" s="24"/>
      <c r="J96" s="24"/>
      <c r="K96" s="24"/>
      <c r="L96" s="24"/>
      <c r="M96" s="24"/>
      <c r="N96" s="24"/>
      <c r="O96" s="24"/>
      <c r="P96" s="24"/>
      <c r="Q96" s="24" t="s">
        <v>53</v>
      </c>
      <c r="R96" s="24"/>
      <c r="S96" s="24"/>
      <c r="T96" s="24"/>
      <c r="U96" s="24"/>
      <c r="V96" s="24"/>
      <c r="W96" s="24"/>
      <c r="X96" s="24"/>
      <c r="Y96" s="24"/>
      <c r="Z96" s="24"/>
      <c r="AA96" s="24"/>
      <c r="AB96" s="24" t="s">
        <v>54</v>
      </c>
      <c r="AC96" s="24"/>
      <c r="AD96" s="262"/>
      <c r="AE96" s="262"/>
      <c r="AF96" s="262"/>
      <c r="AG96" s="262"/>
      <c r="AH96" s="262"/>
      <c r="AI96" s="262"/>
      <c r="AJ96" s="262"/>
      <c r="AK96" s="262"/>
      <c r="AL96" s="262"/>
      <c r="AM96" s="262"/>
      <c r="AN96" s="262"/>
      <c r="AO96" s="262"/>
      <c r="AP96" s="262"/>
      <c r="AQ96" s="24" t="s">
        <v>55</v>
      </c>
      <c r="AR96" s="24"/>
      <c r="AS96" s="24"/>
      <c r="AT96" s="24"/>
      <c r="AU96" s="24"/>
      <c r="AV96" s="24" t="s">
        <v>56</v>
      </c>
      <c r="AW96" s="24"/>
      <c r="AX96" s="262"/>
      <c r="AY96" s="262"/>
      <c r="AZ96" s="262"/>
      <c r="BA96" s="262"/>
      <c r="BB96" s="262"/>
      <c r="BC96" s="262"/>
      <c r="BD96" s="262"/>
      <c r="BE96" s="262"/>
      <c r="BF96" s="262"/>
      <c r="BG96" s="262"/>
      <c r="BH96" s="262"/>
      <c r="BI96" s="262"/>
      <c r="BJ96" s="262"/>
      <c r="BK96" s="24" t="s">
        <v>22</v>
      </c>
      <c r="BL96" s="24"/>
      <c r="BM96" s="24"/>
      <c r="BN96" s="24"/>
      <c r="BO96" s="24"/>
      <c r="BP96" s="24"/>
      <c r="BQ96" s="24"/>
      <c r="BR96" s="24"/>
      <c r="BS96" s="24"/>
      <c r="BT96" s="24"/>
      <c r="BU96" s="24"/>
      <c r="BV96" s="24"/>
      <c r="BW96" s="24"/>
      <c r="BX96" s="24"/>
      <c r="BY96" s="24"/>
      <c r="BZ96" s="24"/>
      <c r="CA96" s="24"/>
      <c r="CB96" s="24"/>
      <c r="CC96" s="151"/>
      <c r="CD96" s="56" t="s">
        <v>570</v>
      </c>
      <c r="CO96" s="211"/>
      <c r="CP96" s="211"/>
      <c r="CQ96" s="211"/>
      <c r="CR96" s="211"/>
      <c r="CS96" s="211"/>
      <c r="CT96" s="211"/>
      <c r="CU96" s="211"/>
      <c r="CV96" s="211"/>
    </row>
    <row r="97" spans="2:100" s="2" customFormat="1" ht="16.5" customHeight="1">
      <c r="B97" s="212"/>
      <c r="C97" s="335"/>
      <c r="D97" s="24"/>
      <c r="E97" s="24"/>
      <c r="F97" s="24"/>
      <c r="G97" s="24"/>
      <c r="H97" s="24"/>
      <c r="I97" s="24"/>
      <c r="J97" s="24"/>
      <c r="K97" s="24"/>
      <c r="L97" s="24"/>
      <c r="M97" s="24"/>
      <c r="N97" s="24"/>
      <c r="O97" s="24"/>
      <c r="P97" s="24"/>
      <c r="Q97" s="24"/>
      <c r="R97" s="24"/>
      <c r="S97" s="24"/>
      <c r="T97" s="24"/>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331"/>
      <c r="CD97" s="56" t="s">
        <v>571</v>
      </c>
      <c r="CU97" s="56"/>
      <c r="CV97" s="56"/>
    </row>
    <row r="98" spans="2:100" s="2" customFormat="1" ht="16.5" customHeight="1">
      <c r="B98" s="212"/>
      <c r="C98" s="335"/>
      <c r="D98" s="24"/>
      <c r="E98" s="24" t="s">
        <v>14</v>
      </c>
      <c r="F98" s="24"/>
      <c r="G98" s="24"/>
      <c r="H98" s="24"/>
      <c r="I98" s="24"/>
      <c r="J98" s="24"/>
      <c r="K98" s="24"/>
      <c r="L98" s="24"/>
      <c r="M98" s="24"/>
      <c r="N98" s="24"/>
      <c r="O98" s="24"/>
      <c r="P98" s="24"/>
      <c r="Q98" s="24"/>
      <c r="R98" s="24"/>
      <c r="S98" s="24"/>
      <c r="T98" s="24"/>
      <c r="U98" s="259" t="s">
        <v>595</v>
      </c>
      <c r="V98" s="259"/>
      <c r="W98" s="259"/>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331"/>
      <c r="CD98" s="56" t="s">
        <v>572</v>
      </c>
      <c r="CV98" s="56"/>
    </row>
    <row r="99" spans="2:100" s="2" customFormat="1" ht="16.5" customHeight="1">
      <c r="B99" s="214" t="s">
        <v>1018</v>
      </c>
      <c r="C99" s="335"/>
      <c r="D99" s="24"/>
      <c r="E99" s="24" t="s">
        <v>43</v>
      </c>
      <c r="F99" s="24"/>
      <c r="G99" s="24"/>
      <c r="H99" s="24"/>
      <c r="I99" s="24"/>
      <c r="J99" s="24"/>
      <c r="K99" s="24"/>
      <c r="L99" s="24"/>
      <c r="M99" s="24"/>
      <c r="N99" s="24"/>
      <c r="O99" s="24"/>
      <c r="P99" s="24"/>
      <c r="Q99" s="24"/>
      <c r="R99" s="24"/>
      <c r="S99" s="24"/>
      <c r="T99" s="24"/>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331"/>
      <c r="CD99" s="56" t="s">
        <v>573</v>
      </c>
      <c r="CO99" s="174" t="s">
        <v>1018</v>
      </c>
      <c r="CP99" s="211"/>
      <c r="CQ99" s="211"/>
      <c r="CR99" s="211"/>
      <c r="CS99" s="211"/>
      <c r="CT99" s="211"/>
      <c r="CU99" s="211"/>
      <c r="CV99" s="211"/>
    </row>
    <row r="100" spans="2:100" s="2" customFormat="1" ht="16.5" customHeight="1" thickBot="1">
      <c r="B100" s="196" t="s">
        <v>1015</v>
      </c>
      <c r="C100" s="335"/>
      <c r="D100" s="28"/>
      <c r="E100" s="28" t="s">
        <v>16</v>
      </c>
      <c r="F100" s="28"/>
      <c r="G100" s="28"/>
      <c r="H100" s="28"/>
      <c r="I100" s="28"/>
      <c r="J100" s="28"/>
      <c r="K100" s="28"/>
      <c r="L100" s="28"/>
      <c r="M100" s="28"/>
      <c r="N100" s="28"/>
      <c r="O100" s="28"/>
      <c r="P100" s="28"/>
      <c r="Q100" s="28"/>
      <c r="R100" s="28"/>
      <c r="S100" s="28"/>
      <c r="T100" s="28"/>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32"/>
      <c r="CD100" s="56" t="s">
        <v>574</v>
      </c>
      <c r="CO100" s="176" t="s">
        <v>1015</v>
      </c>
      <c r="CP100" s="211"/>
      <c r="CQ100" s="211"/>
      <c r="CR100" s="211"/>
      <c r="CS100" s="211"/>
      <c r="CT100" s="211"/>
      <c r="CU100" s="211"/>
      <c r="CV100" s="211"/>
    </row>
    <row r="101" spans="2:100" s="2" customFormat="1" ht="15" customHeight="1">
      <c r="B101" s="197" t="s">
        <v>1016</v>
      </c>
      <c r="C101" s="28"/>
      <c r="D101" s="333" t="s">
        <v>963</v>
      </c>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c r="CC101" s="333"/>
      <c r="CO101" s="177" t="s">
        <v>1016</v>
      </c>
    </row>
    <row r="102" spans="2:100" s="2" customFormat="1" ht="15.75" customHeight="1">
      <c r="B102" s="212"/>
      <c r="C102" s="337" t="s">
        <v>956</v>
      </c>
      <c r="D102" s="76"/>
      <c r="E102" s="76" t="s">
        <v>12</v>
      </c>
      <c r="F102" s="76"/>
      <c r="G102" s="76"/>
      <c r="H102" s="76"/>
      <c r="I102" s="76"/>
      <c r="J102" s="76"/>
      <c r="K102" s="76"/>
      <c r="L102" s="76"/>
      <c r="M102" s="76"/>
      <c r="N102" s="76"/>
      <c r="O102" s="76"/>
      <c r="P102" s="76"/>
      <c r="Q102" s="76"/>
      <c r="R102" s="76"/>
      <c r="S102" s="76"/>
      <c r="T102" s="76"/>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1"/>
    </row>
    <row r="103" spans="2:100" s="2" customFormat="1" ht="15.75" customHeight="1">
      <c r="B103" s="212"/>
      <c r="C103" s="338"/>
      <c r="D103" s="24"/>
      <c r="E103" s="24" t="s">
        <v>13</v>
      </c>
      <c r="F103" s="24"/>
      <c r="G103" s="24"/>
      <c r="H103" s="24"/>
      <c r="I103" s="24"/>
      <c r="J103" s="24"/>
      <c r="K103" s="24"/>
      <c r="L103" s="24"/>
      <c r="M103" s="24"/>
      <c r="N103" s="24"/>
      <c r="O103" s="24"/>
      <c r="P103" s="24"/>
      <c r="Q103" s="24"/>
      <c r="R103" s="24"/>
      <c r="S103" s="24"/>
      <c r="T103" s="24"/>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331"/>
    </row>
    <row r="104" spans="2:100" s="2" customFormat="1" ht="15.75" customHeight="1">
      <c r="B104" s="212"/>
      <c r="C104" s="338"/>
      <c r="D104" s="24"/>
      <c r="E104" s="24" t="s">
        <v>14</v>
      </c>
      <c r="F104" s="24"/>
      <c r="G104" s="24"/>
      <c r="H104" s="24"/>
      <c r="I104" s="24"/>
      <c r="J104" s="24"/>
      <c r="K104" s="24"/>
      <c r="L104" s="24"/>
      <c r="M104" s="24"/>
      <c r="N104" s="24"/>
      <c r="O104" s="24"/>
      <c r="P104" s="24"/>
      <c r="Q104" s="24"/>
      <c r="R104" s="24"/>
      <c r="S104" s="24"/>
      <c r="T104" s="24"/>
      <c r="U104" s="259" t="s">
        <v>595</v>
      </c>
      <c r="V104" s="259"/>
      <c r="W104" s="259"/>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331"/>
    </row>
    <row r="105" spans="2:100" s="2" customFormat="1" ht="15.75" customHeight="1">
      <c r="B105" s="212"/>
      <c r="C105" s="338"/>
      <c r="D105" s="24"/>
      <c r="E105" s="24" t="s">
        <v>15</v>
      </c>
      <c r="F105" s="24"/>
      <c r="G105" s="24"/>
      <c r="H105" s="24"/>
      <c r="I105" s="24"/>
      <c r="J105" s="24"/>
      <c r="K105" s="24"/>
      <c r="L105" s="24"/>
      <c r="M105" s="24"/>
      <c r="N105" s="24"/>
      <c r="O105" s="24"/>
      <c r="P105" s="24"/>
      <c r="Q105" s="24"/>
      <c r="R105" s="24"/>
      <c r="S105" s="24"/>
      <c r="T105" s="24"/>
      <c r="U105" s="233"/>
      <c r="V105" s="233"/>
      <c r="W105" s="233"/>
      <c r="X105" s="233"/>
      <c r="Y105" s="233"/>
      <c r="Z105" s="233"/>
      <c r="AA105" s="233"/>
      <c r="AB105" s="233"/>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9"/>
    </row>
    <row r="106" spans="2:100" s="2" customFormat="1" ht="15.75" customHeight="1">
      <c r="B106" s="212"/>
      <c r="C106" s="339"/>
      <c r="D106" s="28"/>
      <c r="E106" s="28" t="s">
        <v>16</v>
      </c>
      <c r="F106" s="28"/>
      <c r="G106" s="28"/>
      <c r="H106" s="28"/>
      <c r="I106" s="28"/>
      <c r="J106" s="28"/>
      <c r="K106" s="28"/>
      <c r="L106" s="28"/>
      <c r="M106" s="28"/>
      <c r="N106" s="28"/>
      <c r="O106" s="28"/>
      <c r="P106" s="28"/>
      <c r="Q106" s="28"/>
      <c r="R106" s="28"/>
      <c r="S106" s="28"/>
      <c r="T106" s="28"/>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32"/>
    </row>
    <row r="107" spans="2:100" s="2" customFormat="1" ht="15.75" customHeight="1">
      <c r="B107" s="212"/>
      <c r="C107" s="335" t="s">
        <v>957</v>
      </c>
      <c r="D107" s="24"/>
      <c r="E107" s="24" t="s">
        <v>18</v>
      </c>
      <c r="F107" s="24"/>
      <c r="G107" s="24"/>
      <c r="H107" s="24"/>
      <c r="I107" s="24"/>
      <c r="J107" s="24"/>
      <c r="K107" s="24"/>
      <c r="L107" s="24"/>
      <c r="M107" s="24"/>
      <c r="N107" s="24"/>
      <c r="O107" s="24"/>
      <c r="P107" s="24"/>
      <c r="Q107" s="24"/>
      <c r="R107" s="24"/>
      <c r="S107" s="24"/>
      <c r="T107" s="24"/>
      <c r="U107" s="24"/>
      <c r="V107" s="24" t="s">
        <v>19</v>
      </c>
      <c r="W107" s="24"/>
      <c r="X107" s="233"/>
      <c r="Y107" s="233"/>
      <c r="Z107" s="233"/>
      <c r="AA107" s="233"/>
      <c r="AB107" s="65" t="s">
        <v>20</v>
      </c>
      <c r="AC107" s="24"/>
      <c r="AD107" s="24"/>
      <c r="AE107" s="24"/>
      <c r="AF107" s="24"/>
      <c r="AG107" s="24"/>
      <c r="AH107" s="24"/>
      <c r="AI107" s="24"/>
      <c r="AJ107" s="24"/>
      <c r="AK107" s="24"/>
      <c r="AL107" s="24" t="s">
        <v>19</v>
      </c>
      <c r="AM107" s="24"/>
      <c r="AN107" s="262"/>
      <c r="AO107" s="262"/>
      <c r="AP107" s="262"/>
      <c r="AQ107" s="262"/>
      <c r="AR107" s="262"/>
      <c r="AS107" s="262"/>
      <c r="AT107" s="262"/>
      <c r="AU107" s="262"/>
      <c r="AV107" s="262"/>
      <c r="AW107" s="262"/>
      <c r="AX107" s="262"/>
      <c r="AY107" s="262"/>
      <c r="AZ107" s="65" t="s">
        <v>21</v>
      </c>
      <c r="BA107" s="24"/>
      <c r="BB107" s="24"/>
      <c r="BC107" s="24"/>
      <c r="BD107" s="24"/>
      <c r="BE107" s="24"/>
      <c r="BF107" s="24"/>
      <c r="BG107" s="24"/>
      <c r="BH107" s="24"/>
      <c r="BI107" s="233"/>
      <c r="BJ107" s="233"/>
      <c r="BK107" s="233"/>
      <c r="BL107" s="233"/>
      <c r="BM107" s="233"/>
      <c r="BN107" s="233"/>
      <c r="BO107" s="233"/>
      <c r="BP107" s="233"/>
      <c r="BQ107" s="233"/>
      <c r="BR107" s="233"/>
      <c r="BS107" s="233"/>
      <c r="BT107" s="233"/>
      <c r="BU107" s="65" t="s">
        <v>22</v>
      </c>
      <c r="BV107" s="24"/>
      <c r="BW107" s="24"/>
      <c r="BX107" s="24"/>
      <c r="BY107" s="24"/>
      <c r="BZ107" s="24"/>
      <c r="CA107" s="24"/>
      <c r="CB107" s="24"/>
      <c r="CC107" s="151"/>
      <c r="CO107" s="58"/>
    </row>
    <row r="108" spans="2:100" s="2" customFormat="1" ht="15.75" customHeight="1">
      <c r="B108" s="212"/>
      <c r="C108" s="335"/>
      <c r="D108" s="24"/>
      <c r="E108" s="24" t="s">
        <v>13</v>
      </c>
      <c r="F108" s="24"/>
      <c r="G108" s="24"/>
      <c r="H108" s="24"/>
      <c r="I108" s="24"/>
      <c r="J108" s="24"/>
      <c r="K108" s="24"/>
      <c r="L108" s="24"/>
      <c r="M108" s="24"/>
      <c r="N108" s="24"/>
      <c r="O108" s="24"/>
      <c r="P108" s="24"/>
      <c r="Q108" s="24"/>
      <c r="R108" s="24"/>
      <c r="S108" s="24"/>
      <c r="T108" s="24"/>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331"/>
      <c r="CO108" s="58"/>
    </row>
    <row r="109" spans="2:100" s="2" customFormat="1" ht="15.75" customHeight="1">
      <c r="B109" s="212"/>
      <c r="C109" s="335"/>
      <c r="D109" s="24"/>
      <c r="E109" s="24" t="s">
        <v>23</v>
      </c>
      <c r="F109" s="24"/>
      <c r="G109" s="24"/>
      <c r="H109" s="24"/>
      <c r="I109" s="24"/>
      <c r="J109" s="24"/>
      <c r="K109" s="24"/>
      <c r="L109" s="24"/>
      <c r="M109" s="24"/>
      <c r="N109" s="24"/>
      <c r="O109" s="24"/>
      <c r="P109" s="24"/>
      <c r="Q109" s="24"/>
      <c r="R109" s="24"/>
      <c r="S109" s="24"/>
      <c r="T109" s="24"/>
      <c r="U109" s="24"/>
      <c r="V109" s="24" t="s">
        <v>19</v>
      </c>
      <c r="W109" s="24"/>
      <c r="X109" s="233"/>
      <c r="Y109" s="233"/>
      <c r="Z109" s="233"/>
      <c r="AA109" s="233"/>
      <c r="AB109" s="65" t="s">
        <v>24</v>
      </c>
      <c r="AC109" s="24"/>
      <c r="AD109" s="24"/>
      <c r="AE109" s="24"/>
      <c r="AF109" s="24"/>
      <c r="AG109" s="24"/>
      <c r="AH109" s="24"/>
      <c r="AI109" s="24"/>
      <c r="AJ109" s="24"/>
      <c r="AK109" s="24"/>
      <c r="AL109" s="24" t="s">
        <v>19</v>
      </c>
      <c r="AM109" s="24"/>
      <c r="AN109" s="233"/>
      <c r="AO109" s="233"/>
      <c r="AP109" s="233"/>
      <c r="AQ109" s="233"/>
      <c r="AR109" s="233"/>
      <c r="AS109" s="233"/>
      <c r="AT109" s="233"/>
      <c r="AU109" s="233"/>
      <c r="AV109" s="233"/>
      <c r="AW109" s="24" t="s">
        <v>25</v>
      </c>
      <c r="AX109" s="24"/>
      <c r="AY109" s="24"/>
      <c r="AZ109" s="24"/>
      <c r="BA109" s="65"/>
      <c r="BB109" s="24"/>
      <c r="BC109" s="24"/>
      <c r="BD109" s="24"/>
      <c r="BE109" s="24"/>
      <c r="BF109" s="24"/>
      <c r="BG109" s="24"/>
      <c r="BH109" s="24"/>
      <c r="BI109" s="233"/>
      <c r="BJ109" s="233"/>
      <c r="BK109" s="233"/>
      <c r="BL109" s="233"/>
      <c r="BM109" s="233"/>
      <c r="BN109" s="233"/>
      <c r="BO109" s="233"/>
      <c r="BP109" s="233"/>
      <c r="BQ109" s="233"/>
      <c r="BR109" s="233"/>
      <c r="BS109" s="233"/>
      <c r="BT109" s="233"/>
      <c r="BU109" s="65" t="s">
        <v>22</v>
      </c>
      <c r="BV109" s="24"/>
      <c r="BW109" s="24"/>
      <c r="BX109" s="24"/>
      <c r="BY109" s="24"/>
      <c r="BZ109" s="24"/>
      <c r="CA109" s="24"/>
      <c r="CB109" s="24"/>
      <c r="CC109" s="151"/>
      <c r="CO109" s="58"/>
    </row>
    <row r="110" spans="2:100" s="2" customFormat="1" ht="15.75" customHeight="1">
      <c r="B110" s="212"/>
      <c r="C110" s="335"/>
      <c r="D110" s="24"/>
      <c r="E110" s="24"/>
      <c r="F110" s="24"/>
      <c r="G110" s="24"/>
      <c r="H110" s="24"/>
      <c r="I110" s="24"/>
      <c r="J110" s="24"/>
      <c r="K110" s="24"/>
      <c r="L110" s="24"/>
      <c r="M110" s="24"/>
      <c r="N110" s="24"/>
      <c r="O110" s="24"/>
      <c r="P110" s="24"/>
      <c r="Q110" s="24"/>
      <c r="R110" s="24"/>
      <c r="S110" s="24"/>
      <c r="T110" s="24"/>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331"/>
      <c r="CO110" s="58"/>
    </row>
    <row r="111" spans="2:100" s="2" customFormat="1" ht="15.75" customHeight="1">
      <c r="B111" s="212"/>
      <c r="C111" s="335"/>
      <c r="D111" s="24"/>
      <c r="E111" s="24" t="s">
        <v>28</v>
      </c>
      <c r="F111" s="24"/>
      <c r="G111" s="24"/>
      <c r="H111" s="24"/>
      <c r="I111" s="24"/>
      <c r="J111" s="24"/>
      <c r="K111" s="24"/>
      <c r="L111" s="24"/>
      <c r="M111" s="24"/>
      <c r="N111" s="24"/>
      <c r="O111" s="24"/>
      <c r="P111" s="24"/>
      <c r="Q111" s="24"/>
      <c r="R111" s="24"/>
      <c r="S111" s="24"/>
      <c r="T111" s="24"/>
      <c r="U111" s="259" t="s">
        <v>595</v>
      </c>
      <c r="V111" s="259"/>
      <c r="W111" s="259"/>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331"/>
      <c r="CO111" s="58"/>
    </row>
    <row r="112" spans="2:100" s="2" customFormat="1" ht="15.75" customHeight="1">
      <c r="B112" s="212"/>
      <c r="C112" s="335"/>
      <c r="D112" s="24"/>
      <c r="E112" s="24" t="s">
        <v>29</v>
      </c>
      <c r="F112" s="24"/>
      <c r="G112" s="24"/>
      <c r="H112" s="24"/>
      <c r="I112" s="24"/>
      <c r="J112" s="24"/>
      <c r="K112" s="24"/>
      <c r="L112" s="24"/>
      <c r="M112" s="24"/>
      <c r="N112" s="24"/>
      <c r="O112" s="24"/>
      <c r="P112" s="24"/>
      <c r="Q112" s="24"/>
      <c r="R112" s="24"/>
      <c r="S112" s="24"/>
      <c r="T112" s="24"/>
      <c r="U112" s="233"/>
      <c r="V112" s="233"/>
      <c r="W112" s="233"/>
      <c r="X112" s="233"/>
      <c r="Y112" s="233"/>
      <c r="Z112" s="233"/>
      <c r="AA112" s="233"/>
      <c r="AB112" s="233"/>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8"/>
      <c r="CC112" s="329"/>
      <c r="CO112" s="58"/>
    </row>
    <row r="113" spans="2:93" s="2" customFormat="1" ht="15.75" customHeight="1">
      <c r="B113" s="212"/>
      <c r="C113" s="335"/>
      <c r="D113" s="28"/>
      <c r="E113" s="28" t="s">
        <v>30</v>
      </c>
      <c r="F113" s="28"/>
      <c r="G113" s="28"/>
      <c r="H113" s="28"/>
      <c r="I113" s="28"/>
      <c r="J113" s="28"/>
      <c r="K113" s="28"/>
      <c r="L113" s="28"/>
      <c r="M113" s="28"/>
      <c r="N113" s="28"/>
      <c r="O113" s="28"/>
      <c r="P113" s="28"/>
      <c r="Q113" s="28"/>
      <c r="R113" s="28"/>
      <c r="S113" s="28"/>
      <c r="T113" s="28"/>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02"/>
      <c r="CC113" s="332"/>
      <c r="CO113" s="58"/>
    </row>
    <row r="114" spans="2:93" s="2" customFormat="1" ht="15.75" customHeight="1">
      <c r="B114" s="212"/>
      <c r="C114" s="335" t="s">
        <v>958</v>
      </c>
      <c r="D114" s="24"/>
      <c r="E114" s="24" t="s">
        <v>18</v>
      </c>
      <c r="F114" s="24"/>
      <c r="G114" s="24"/>
      <c r="H114" s="24"/>
      <c r="I114" s="24"/>
      <c r="J114" s="24"/>
      <c r="K114" s="24"/>
      <c r="L114" s="24"/>
      <c r="M114" s="24"/>
      <c r="N114" s="24"/>
      <c r="O114" s="24"/>
      <c r="P114" s="24"/>
      <c r="Q114" s="24"/>
      <c r="R114" s="24"/>
      <c r="S114" s="24"/>
      <c r="T114" s="24"/>
      <c r="U114" s="24"/>
      <c r="V114" s="24" t="s">
        <v>19</v>
      </c>
      <c r="W114" s="24"/>
      <c r="X114" s="233"/>
      <c r="Y114" s="233"/>
      <c r="Z114" s="233"/>
      <c r="AA114" s="233"/>
      <c r="AB114" s="65" t="s">
        <v>20</v>
      </c>
      <c r="AC114" s="24"/>
      <c r="AD114" s="24"/>
      <c r="AE114" s="24"/>
      <c r="AF114" s="24"/>
      <c r="AG114" s="24"/>
      <c r="AH114" s="24"/>
      <c r="AI114" s="24"/>
      <c r="AJ114" s="24"/>
      <c r="AK114" s="24"/>
      <c r="AL114" s="24" t="s">
        <v>19</v>
      </c>
      <c r="AM114" s="24"/>
      <c r="AN114" s="262"/>
      <c r="AO114" s="262"/>
      <c r="AP114" s="262"/>
      <c r="AQ114" s="262"/>
      <c r="AR114" s="262"/>
      <c r="AS114" s="262"/>
      <c r="AT114" s="262"/>
      <c r="AU114" s="262"/>
      <c r="AV114" s="262"/>
      <c r="AW114" s="262"/>
      <c r="AX114" s="262"/>
      <c r="AY114" s="262"/>
      <c r="AZ114" s="65" t="s">
        <v>21</v>
      </c>
      <c r="BA114" s="24"/>
      <c r="BB114" s="24"/>
      <c r="BC114" s="24"/>
      <c r="BD114" s="24"/>
      <c r="BE114" s="24"/>
      <c r="BF114" s="24"/>
      <c r="BG114" s="24"/>
      <c r="BH114" s="24"/>
      <c r="BI114" s="233"/>
      <c r="BJ114" s="233"/>
      <c r="BK114" s="233"/>
      <c r="BL114" s="233"/>
      <c r="BM114" s="233"/>
      <c r="BN114" s="233"/>
      <c r="BO114" s="233"/>
      <c r="BP114" s="233"/>
      <c r="BQ114" s="233"/>
      <c r="BR114" s="233"/>
      <c r="BS114" s="233"/>
      <c r="BT114" s="233"/>
      <c r="BU114" s="65" t="s">
        <v>22</v>
      </c>
      <c r="BV114" s="24"/>
      <c r="BW114" s="24"/>
      <c r="BX114" s="24"/>
      <c r="BY114" s="24"/>
      <c r="BZ114" s="24"/>
      <c r="CA114" s="24"/>
      <c r="CB114" s="24"/>
      <c r="CC114" s="151"/>
      <c r="CO114" s="58"/>
    </row>
    <row r="115" spans="2:93" s="2" customFormat="1" ht="15.75" customHeight="1">
      <c r="B115" s="212"/>
      <c r="C115" s="335"/>
      <c r="D115" s="24"/>
      <c r="E115" s="24" t="s">
        <v>13</v>
      </c>
      <c r="F115" s="24"/>
      <c r="G115" s="24"/>
      <c r="H115" s="24"/>
      <c r="I115" s="24"/>
      <c r="J115" s="24"/>
      <c r="K115" s="24"/>
      <c r="L115" s="24"/>
      <c r="M115" s="24"/>
      <c r="N115" s="24"/>
      <c r="O115" s="24"/>
      <c r="P115" s="24"/>
      <c r="Q115" s="24"/>
      <c r="R115" s="24"/>
      <c r="S115" s="24"/>
      <c r="T115" s="24"/>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331"/>
      <c r="CO115" s="58"/>
    </row>
    <row r="116" spans="2:93" s="2" customFormat="1" ht="15.75" customHeight="1">
      <c r="B116" s="212"/>
      <c r="C116" s="335"/>
      <c r="D116" s="24"/>
      <c r="E116" s="24" t="s">
        <v>23</v>
      </c>
      <c r="F116" s="24"/>
      <c r="G116" s="24"/>
      <c r="H116" s="24"/>
      <c r="I116" s="24"/>
      <c r="J116" s="24"/>
      <c r="K116" s="24"/>
      <c r="L116" s="24"/>
      <c r="M116" s="24"/>
      <c r="N116" s="24"/>
      <c r="O116" s="24"/>
      <c r="P116" s="24"/>
      <c r="Q116" s="24"/>
      <c r="R116" s="24"/>
      <c r="S116" s="24"/>
      <c r="T116" s="24"/>
      <c r="U116" s="24"/>
      <c r="V116" s="24" t="s">
        <v>19</v>
      </c>
      <c r="W116" s="24"/>
      <c r="X116" s="233"/>
      <c r="Y116" s="233"/>
      <c r="Z116" s="233"/>
      <c r="AA116" s="233"/>
      <c r="AB116" s="65" t="s">
        <v>24</v>
      </c>
      <c r="AC116" s="24"/>
      <c r="AD116" s="24"/>
      <c r="AE116" s="24"/>
      <c r="AF116" s="24"/>
      <c r="AG116" s="24"/>
      <c r="AH116" s="24"/>
      <c r="AI116" s="24"/>
      <c r="AJ116" s="24"/>
      <c r="AK116" s="24"/>
      <c r="AL116" s="24" t="s">
        <v>19</v>
      </c>
      <c r="AM116" s="24"/>
      <c r="AN116" s="233"/>
      <c r="AO116" s="233"/>
      <c r="AP116" s="233"/>
      <c r="AQ116" s="233"/>
      <c r="AR116" s="233"/>
      <c r="AS116" s="233"/>
      <c r="AT116" s="233"/>
      <c r="AU116" s="233"/>
      <c r="AV116" s="233"/>
      <c r="AW116" s="24" t="s">
        <v>25</v>
      </c>
      <c r="AX116" s="24"/>
      <c r="AY116" s="24"/>
      <c r="AZ116" s="24"/>
      <c r="BA116" s="65"/>
      <c r="BB116" s="24"/>
      <c r="BC116" s="24"/>
      <c r="BD116" s="24"/>
      <c r="BE116" s="24"/>
      <c r="BF116" s="24"/>
      <c r="BG116" s="24"/>
      <c r="BH116" s="24"/>
      <c r="BI116" s="233"/>
      <c r="BJ116" s="233"/>
      <c r="BK116" s="233"/>
      <c r="BL116" s="233"/>
      <c r="BM116" s="233"/>
      <c r="BN116" s="233"/>
      <c r="BO116" s="233"/>
      <c r="BP116" s="233"/>
      <c r="BQ116" s="233"/>
      <c r="BR116" s="233"/>
      <c r="BS116" s="233"/>
      <c r="BT116" s="233"/>
      <c r="BU116" s="65" t="s">
        <v>22</v>
      </c>
      <c r="BV116" s="24"/>
      <c r="BW116" s="24"/>
      <c r="BX116" s="24"/>
      <c r="BY116" s="24"/>
      <c r="BZ116" s="24"/>
      <c r="CA116" s="24"/>
      <c r="CB116" s="24"/>
      <c r="CC116" s="151"/>
      <c r="CO116" s="58"/>
    </row>
    <row r="117" spans="2:93" s="2" customFormat="1" ht="15.75" customHeight="1">
      <c r="B117" s="212"/>
      <c r="C117" s="335"/>
      <c r="D117" s="24"/>
      <c r="E117" s="24"/>
      <c r="F117" s="24"/>
      <c r="G117" s="24"/>
      <c r="H117" s="24"/>
      <c r="I117" s="24"/>
      <c r="J117" s="24"/>
      <c r="K117" s="24"/>
      <c r="L117" s="24"/>
      <c r="M117" s="24"/>
      <c r="N117" s="24"/>
      <c r="O117" s="24"/>
      <c r="P117" s="24"/>
      <c r="Q117" s="24"/>
      <c r="R117" s="24"/>
      <c r="S117" s="24"/>
      <c r="T117" s="24"/>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331"/>
      <c r="CO117" s="58"/>
    </row>
    <row r="118" spans="2:93" s="2" customFormat="1" ht="15.75" customHeight="1">
      <c r="B118" s="212"/>
      <c r="C118" s="335"/>
      <c r="D118" s="24"/>
      <c r="E118" s="24" t="s">
        <v>28</v>
      </c>
      <c r="F118" s="24"/>
      <c r="G118" s="24"/>
      <c r="H118" s="24"/>
      <c r="I118" s="24"/>
      <c r="J118" s="24"/>
      <c r="K118" s="24"/>
      <c r="L118" s="24"/>
      <c r="M118" s="24"/>
      <c r="N118" s="24"/>
      <c r="O118" s="24"/>
      <c r="P118" s="24"/>
      <c r="Q118" s="24"/>
      <c r="R118" s="24"/>
      <c r="S118" s="24"/>
      <c r="T118" s="24"/>
      <c r="U118" s="259" t="s">
        <v>595</v>
      </c>
      <c r="V118" s="259"/>
      <c r="W118" s="259"/>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331"/>
      <c r="CO118" s="58"/>
    </row>
    <row r="119" spans="2:93" s="2" customFormat="1" ht="15.75" customHeight="1">
      <c r="B119" s="212"/>
      <c r="C119" s="335"/>
      <c r="D119" s="24"/>
      <c r="E119" s="24" t="s">
        <v>29</v>
      </c>
      <c r="F119" s="24"/>
      <c r="G119" s="24"/>
      <c r="H119" s="24"/>
      <c r="I119" s="24"/>
      <c r="J119" s="24"/>
      <c r="K119" s="24"/>
      <c r="L119" s="24"/>
      <c r="M119" s="24"/>
      <c r="N119" s="24"/>
      <c r="O119" s="24"/>
      <c r="P119" s="24"/>
      <c r="Q119" s="24"/>
      <c r="R119" s="24"/>
      <c r="S119" s="24"/>
      <c r="T119" s="24"/>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331"/>
      <c r="CO119" s="58"/>
    </row>
    <row r="120" spans="2:93" s="2" customFormat="1" ht="15.75" customHeight="1">
      <c r="B120" s="212"/>
      <c r="C120" s="335"/>
      <c r="D120" s="24"/>
      <c r="E120" s="24" t="s">
        <v>30</v>
      </c>
      <c r="F120" s="24"/>
      <c r="G120" s="24"/>
      <c r="H120" s="24"/>
      <c r="I120" s="24"/>
      <c r="J120" s="24"/>
      <c r="K120" s="24"/>
      <c r="L120" s="24"/>
      <c r="M120" s="24"/>
      <c r="N120" s="24"/>
      <c r="O120" s="24"/>
      <c r="P120" s="24"/>
      <c r="Q120" s="24"/>
      <c r="R120" s="24"/>
      <c r="S120" s="24"/>
      <c r="T120" s="24"/>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331"/>
      <c r="CO120" s="58"/>
    </row>
    <row r="121" spans="2:93" s="2" customFormat="1" ht="15.75" customHeight="1">
      <c r="B121" s="212"/>
      <c r="C121" s="335"/>
      <c r="D121" s="28"/>
      <c r="E121" s="28" t="s">
        <v>33</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302"/>
      <c r="BZ121" s="302"/>
      <c r="CA121" s="302"/>
      <c r="CB121" s="302"/>
      <c r="CC121" s="332"/>
      <c r="CO121" s="58"/>
    </row>
    <row r="122" spans="2:93" s="2" customFormat="1" ht="15.75" customHeight="1">
      <c r="B122" s="212"/>
      <c r="C122" s="335"/>
      <c r="D122" s="24"/>
      <c r="E122" s="24" t="s">
        <v>18</v>
      </c>
      <c r="F122" s="24"/>
      <c r="G122" s="24"/>
      <c r="H122" s="24"/>
      <c r="I122" s="24"/>
      <c r="J122" s="24"/>
      <c r="K122" s="24"/>
      <c r="L122" s="24"/>
      <c r="M122" s="24"/>
      <c r="N122" s="24"/>
      <c r="O122" s="24"/>
      <c r="P122" s="24"/>
      <c r="Q122" s="24"/>
      <c r="R122" s="24"/>
      <c r="S122" s="24"/>
      <c r="T122" s="24"/>
      <c r="U122" s="24"/>
      <c r="V122" s="24" t="s">
        <v>19</v>
      </c>
      <c r="W122" s="24"/>
      <c r="X122" s="233"/>
      <c r="Y122" s="233"/>
      <c r="Z122" s="233"/>
      <c r="AA122" s="233"/>
      <c r="AB122" s="65" t="s">
        <v>20</v>
      </c>
      <c r="AC122" s="24"/>
      <c r="AD122" s="24"/>
      <c r="AE122" s="24"/>
      <c r="AF122" s="24"/>
      <c r="AG122" s="24"/>
      <c r="AH122" s="24"/>
      <c r="AI122" s="24"/>
      <c r="AJ122" s="24"/>
      <c r="AK122" s="24"/>
      <c r="AL122" s="24" t="s">
        <v>19</v>
      </c>
      <c r="AM122" s="24"/>
      <c r="AN122" s="262"/>
      <c r="AO122" s="262"/>
      <c r="AP122" s="262"/>
      <c r="AQ122" s="262"/>
      <c r="AR122" s="262"/>
      <c r="AS122" s="262"/>
      <c r="AT122" s="262"/>
      <c r="AU122" s="262"/>
      <c r="AV122" s="262"/>
      <c r="AW122" s="262"/>
      <c r="AX122" s="262"/>
      <c r="AY122" s="262"/>
      <c r="AZ122" s="65" t="s">
        <v>21</v>
      </c>
      <c r="BA122" s="24"/>
      <c r="BB122" s="24"/>
      <c r="BC122" s="24"/>
      <c r="BD122" s="24"/>
      <c r="BE122" s="24"/>
      <c r="BF122" s="24"/>
      <c r="BG122" s="24"/>
      <c r="BH122" s="24"/>
      <c r="BI122" s="233"/>
      <c r="BJ122" s="233"/>
      <c r="BK122" s="233"/>
      <c r="BL122" s="233"/>
      <c r="BM122" s="233"/>
      <c r="BN122" s="233"/>
      <c r="BO122" s="233"/>
      <c r="BP122" s="233"/>
      <c r="BQ122" s="233"/>
      <c r="BR122" s="233"/>
      <c r="BS122" s="233"/>
      <c r="BT122" s="233"/>
      <c r="BU122" s="65" t="s">
        <v>22</v>
      </c>
      <c r="BV122" s="24"/>
      <c r="BW122" s="24"/>
      <c r="BX122" s="24"/>
      <c r="BY122" s="24"/>
      <c r="BZ122" s="24"/>
      <c r="CA122" s="24"/>
      <c r="CB122" s="24"/>
      <c r="CC122" s="151"/>
      <c r="CO122" s="58"/>
    </row>
    <row r="123" spans="2:93" s="2" customFormat="1" ht="15.75" customHeight="1">
      <c r="B123" s="212"/>
      <c r="C123" s="335"/>
      <c r="D123" s="24"/>
      <c r="E123" s="24" t="s">
        <v>13</v>
      </c>
      <c r="F123" s="24"/>
      <c r="G123" s="24"/>
      <c r="H123" s="24"/>
      <c r="I123" s="24"/>
      <c r="J123" s="24"/>
      <c r="K123" s="24"/>
      <c r="L123" s="24"/>
      <c r="M123" s="24"/>
      <c r="N123" s="24"/>
      <c r="O123" s="24"/>
      <c r="P123" s="24"/>
      <c r="Q123" s="24"/>
      <c r="R123" s="24"/>
      <c r="S123" s="24"/>
      <c r="T123" s="24"/>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331"/>
      <c r="CO123" s="58"/>
    </row>
    <row r="124" spans="2:93" s="2" customFormat="1" ht="15.75" customHeight="1">
      <c r="B124" s="212"/>
      <c r="C124" s="335"/>
      <c r="D124" s="24"/>
      <c r="E124" s="24" t="s">
        <v>23</v>
      </c>
      <c r="F124" s="24"/>
      <c r="G124" s="24"/>
      <c r="H124" s="24"/>
      <c r="I124" s="24"/>
      <c r="J124" s="24"/>
      <c r="K124" s="24"/>
      <c r="L124" s="24"/>
      <c r="M124" s="24"/>
      <c r="N124" s="24"/>
      <c r="O124" s="24"/>
      <c r="P124" s="24"/>
      <c r="Q124" s="24"/>
      <c r="R124" s="24"/>
      <c r="S124" s="24"/>
      <c r="T124" s="24"/>
      <c r="U124" s="24"/>
      <c r="V124" s="24" t="s">
        <v>19</v>
      </c>
      <c r="W124" s="24"/>
      <c r="X124" s="233"/>
      <c r="Y124" s="233"/>
      <c r="Z124" s="233"/>
      <c r="AA124" s="233"/>
      <c r="AB124" s="65" t="s">
        <v>24</v>
      </c>
      <c r="AC124" s="24"/>
      <c r="AD124" s="24"/>
      <c r="AE124" s="24"/>
      <c r="AF124" s="24"/>
      <c r="AG124" s="24"/>
      <c r="AH124" s="24"/>
      <c r="AI124" s="24"/>
      <c r="AJ124" s="24"/>
      <c r="AK124" s="24"/>
      <c r="AL124" s="24" t="s">
        <v>19</v>
      </c>
      <c r="AM124" s="24"/>
      <c r="AN124" s="233"/>
      <c r="AO124" s="233"/>
      <c r="AP124" s="233"/>
      <c r="AQ124" s="233"/>
      <c r="AR124" s="233"/>
      <c r="AS124" s="233"/>
      <c r="AT124" s="233"/>
      <c r="AU124" s="233"/>
      <c r="AV124" s="233"/>
      <c r="AW124" s="24" t="s">
        <v>25</v>
      </c>
      <c r="AX124" s="24"/>
      <c r="AY124" s="24"/>
      <c r="AZ124" s="24"/>
      <c r="BA124" s="65"/>
      <c r="BB124" s="24"/>
      <c r="BC124" s="24"/>
      <c r="BD124" s="24"/>
      <c r="BE124" s="24"/>
      <c r="BF124" s="24"/>
      <c r="BG124" s="24"/>
      <c r="BH124" s="24"/>
      <c r="BI124" s="233"/>
      <c r="BJ124" s="233"/>
      <c r="BK124" s="233"/>
      <c r="BL124" s="233"/>
      <c r="BM124" s="233"/>
      <c r="BN124" s="233"/>
      <c r="BO124" s="233"/>
      <c r="BP124" s="233"/>
      <c r="BQ124" s="233"/>
      <c r="BR124" s="233"/>
      <c r="BS124" s="233"/>
      <c r="BT124" s="233"/>
      <c r="BU124" s="65" t="s">
        <v>22</v>
      </c>
      <c r="BV124" s="24"/>
      <c r="BW124" s="24"/>
      <c r="BX124" s="24"/>
      <c r="BY124" s="24"/>
      <c r="BZ124" s="24"/>
      <c r="CA124" s="24"/>
      <c r="CB124" s="24"/>
      <c r="CC124" s="151"/>
      <c r="CO124" s="58"/>
    </row>
    <row r="125" spans="2:93" s="2" customFormat="1" ht="15.75" customHeight="1">
      <c r="B125" s="212"/>
      <c r="C125" s="335"/>
      <c r="D125" s="24"/>
      <c r="E125" s="24"/>
      <c r="F125" s="24"/>
      <c r="G125" s="24"/>
      <c r="H125" s="24"/>
      <c r="I125" s="24"/>
      <c r="J125" s="24"/>
      <c r="K125" s="24"/>
      <c r="L125" s="24"/>
      <c r="M125" s="24"/>
      <c r="N125" s="24"/>
      <c r="O125" s="24"/>
      <c r="P125" s="24"/>
      <c r="Q125" s="24"/>
      <c r="R125" s="24"/>
      <c r="S125" s="24"/>
      <c r="T125" s="24"/>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331"/>
      <c r="CO125" s="58"/>
    </row>
    <row r="126" spans="2:93" s="2" customFormat="1" ht="15.75" customHeight="1">
      <c r="B126" s="212"/>
      <c r="C126" s="335"/>
      <c r="D126" s="24"/>
      <c r="E126" s="24" t="s">
        <v>28</v>
      </c>
      <c r="F126" s="24"/>
      <c r="G126" s="24"/>
      <c r="H126" s="24"/>
      <c r="I126" s="24"/>
      <c r="J126" s="24"/>
      <c r="K126" s="24"/>
      <c r="L126" s="24"/>
      <c r="M126" s="24"/>
      <c r="N126" s="24"/>
      <c r="O126" s="24"/>
      <c r="P126" s="24"/>
      <c r="Q126" s="24"/>
      <c r="R126" s="24"/>
      <c r="S126" s="24"/>
      <c r="T126" s="24"/>
      <c r="U126" s="259" t="s">
        <v>595</v>
      </c>
      <c r="V126" s="259"/>
      <c r="W126" s="259"/>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331"/>
      <c r="CO126" s="58"/>
    </row>
    <row r="127" spans="2:93" s="2" customFormat="1" ht="15.75" customHeight="1">
      <c r="B127" s="212"/>
      <c r="C127" s="335"/>
      <c r="D127" s="24"/>
      <c r="E127" s="24" t="s">
        <v>29</v>
      </c>
      <c r="F127" s="24"/>
      <c r="G127" s="24"/>
      <c r="H127" s="24"/>
      <c r="I127" s="24"/>
      <c r="J127" s="24"/>
      <c r="K127" s="24"/>
      <c r="L127" s="24"/>
      <c r="M127" s="24"/>
      <c r="N127" s="24"/>
      <c r="O127" s="24"/>
      <c r="P127" s="24"/>
      <c r="Q127" s="24"/>
      <c r="R127" s="24"/>
      <c r="S127" s="24"/>
      <c r="T127" s="24"/>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331"/>
      <c r="CO127" s="58"/>
    </row>
    <row r="128" spans="2:93" s="2" customFormat="1" ht="15.75" customHeight="1">
      <c r="B128" s="212"/>
      <c r="C128" s="335"/>
      <c r="D128" s="24"/>
      <c r="E128" s="24" t="s">
        <v>30</v>
      </c>
      <c r="F128" s="24"/>
      <c r="G128" s="24"/>
      <c r="H128" s="24"/>
      <c r="I128" s="24"/>
      <c r="J128" s="24"/>
      <c r="K128" s="24"/>
      <c r="L128" s="24"/>
      <c r="M128" s="24"/>
      <c r="N128" s="24"/>
      <c r="O128" s="24"/>
      <c r="P128" s="24"/>
      <c r="Q128" s="24"/>
      <c r="R128" s="24"/>
      <c r="S128" s="24"/>
      <c r="T128" s="24"/>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331"/>
      <c r="CO128" s="58"/>
    </row>
    <row r="129" spans="2:102" s="2" customFormat="1" ht="15.75" customHeight="1">
      <c r="B129" s="212"/>
      <c r="C129" s="335"/>
      <c r="D129" s="28"/>
      <c r="E129" s="28" t="s">
        <v>33</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02"/>
      <c r="CC129" s="332"/>
      <c r="CO129" s="58"/>
    </row>
    <row r="130" spans="2:102" s="1" customFormat="1" ht="20.100000000000001" customHeight="1">
      <c r="B130" s="213"/>
      <c r="C130" s="335"/>
      <c r="D130" s="24" t="s">
        <v>35</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3"/>
    </row>
    <row r="131" spans="2:102" s="2" customFormat="1" ht="20.100000000000001" customHeight="1">
      <c r="B131" s="213"/>
      <c r="C131" s="335"/>
      <c r="D131" s="267" t="s">
        <v>37</v>
      </c>
      <c r="E131" s="267"/>
      <c r="F131" s="24"/>
      <c r="G131" s="24" t="s">
        <v>598</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67" t="s">
        <v>37</v>
      </c>
      <c r="AR131" s="267"/>
      <c r="AS131" s="24"/>
      <c r="AT131" s="24" t="s">
        <v>600</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51"/>
      <c r="CD131" s="24"/>
      <c r="CE131" s="24"/>
      <c r="CF131" s="24"/>
      <c r="CG131" s="24"/>
      <c r="CH131" s="24"/>
      <c r="CI131" s="24"/>
      <c r="CJ131" s="24"/>
    </row>
    <row r="132" spans="2:102" s="2" customFormat="1" ht="20.100000000000001" customHeight="1">
      <c r="B132" s="213"/>
      <c r="C132" s="335"/>
      <c r="D132" s="24" t="s">
        <v>38</v>
      </c>
      <c r="E132" s="24"/>
      <c r="F132" s="24"/>
      <c r="G132" s="24"/>
      <c r="H132" s="24"/>
      <c r="I132" s="24"/>
      <c r="J132" s="24"/>
      <c r="K132" s="24"/>
      <c r="L132" s="24"/>
      <c r="M132" s="24"/>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24"/>
      <c r="AL132" s="24"/>
      <c r="AM132" s="24"/>
      <c r="AN132" s="24"/>
      <c r="AO132" s="24"/>
      <c r="AP132" s="24"/>
      <c r="AQ132" s="24" t="s">
        <v>38</v>
      </c>
      <c r="AR132" s="24"/>
      <c r="AS132" s="24"/>
      <c r="AT132" s="24"/>
      <c r="AU132" s="24"/>
      <c r="AV132" s="24"/>
      <c r="AW132" s="24"/>
      <c r="AX132" s="24"/>
      <c r="AY132" s="24"/>
      <c r="AZ132" s="24"/>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24"/>
      <c r="CB132" s="24"/>
      <c r="CC132" s="151"/>
      <c r="CD132" s="24"/>
      <c r="CE132" s="24"/>
      <c r="CF132" s="24"/>
      <c r="CG132" s="24"/>
      <c r="CH132" s="24"/>
      <c r="CI132" s="24"/>
      <c r="CJ132" s="24"/>
    </row>
    <row r="133" spans="2:102" s="2" customFormat="1" ht="20.100000000000001" customHeight="1">
      <c r="B133" s="213"/>
      <c r="C133" s="335"/>
      <c r="D133" s="28" t="s">
        <v>599</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56</v>
      </c>
      <c r="AD133" s="28"/>
      <c r="AE133" s="330"/>
      <c r="AF133" s="330"/>
      <c r="AG133" s="330"/>
      <c r="AH133" s="330"/>
      <c r="AI133" s="330"/>
      <c r="AJ133" s="330"/>
      <c r="AK133" s="330"/>
      <c r="AL133" s="330"/>
      <c r="AM133" s="330"/>
      <c r="AN133" s="330"/>
      <c r="AO133" s="28" t="s">
        <v>22</v>
      </c>
      <c r="AP133" s="28"/>
      <c r="AQ133" s="28" t="s">
        <v>599</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56</v>
      </c>
      <c r="BQ133" s="28"/>
      <c r="BR133" s="150"/>
      <c r="BS133" s="150"/>
      <c r="BT133" s="150"/>
      <c r="BU133" s="150"/>
      <c r="BV133" s="150"/>
      <c r="BW133" s="150"/>
      <c r="BX133" s="150"/>
      <c r="BY133" s="150"/>
      <c r="BZ133" s="150"/>
      <c r="CA133" s="150"/>
      <c r="CB133" s="28" t="s">
        <v>22</v>
      </c>
      <c r="CC133" s="152"/>
      <c r="CD133" s="148"/>
      <c r="CE133" s="148"/>
      <c r="CF133" s="148"/>
      <c r="CG133" s="148"/>
      <c r="CH133" s="148"/>
      <c r="CI133" s="24" t="s">
        <v>22</v>
      </c>
      <c r="CJ133" s="24"/>
    </row>
    <row r="134" spans="2:102" s="2" customFormat="1" ht="20.100000000000001" customHeight="1">
      <c r="B134" s="213"/>
      <c r="C134" s="335"/>
      <c r="D134" s="334" t="s">
        <v>37</v>
      </c>
      <c r="E134" s="334"/>
      <c r="F134" s="76"/>
      <c r="G134" s="76" t="s">
        <v>601</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34" t="s">
        <v>37</v>
      </c>
      <c r="AR134" s="334"/>
      <c r="AS134" s="76"/>
      <c r="AT134" s="76" t="s">
        <v>603</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3"/>
      <c r="CD134" s="65"/>
      <c r="CE134" s="65"/>
      <c r="CF134" s="65"/>
      <c r="CG134" s="65"/>
      <c r="CH134" s="65"/>
      <c r="CI134" s="65"/>
      <c r="CJ134" s="65"/>
    </row>
    <row r="135" spans="2:102" s="2" customFormat="1" ht="20.100000000000001" customHeight="1">
      <c r="B135" s="213"/>
      <c r="C135" s="335"/>
      <c r="D135" s="24" t="s">
        <v>38</v>
      </c>
      <c r="E135" s="24"/>
      <c r="F135" s="24"/>
      <c r="G135" s="24"/>
      <c r="H135" s="24"/>
      <c r="I135" s="24"/>
      <c r="J135" s="24"/>
      <c r="K135" s="24"/>
      <c r="L135" s="24"/>
      <c r="M135" s="24"/>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65"/>
      <c r="AL135" s="65"/>
      <c r="AM135" s="65"/>
      <c r="AN135" s="65"/>
      <c r="AO135" s="65"/>
      <c r="AP135" s="65"/>
      <c r="AQ135" s="24" t="s">
        <v>38</v>
      </c>
      <c r="AR135" s="24"/>
      <c r="AS135" s="24"/>
      <c r="AT135" s="24"/>
      <c r="AU135" s="24"/>
      <c r="AV135" s="24"/>
      <c r="AW135" s="24"/>
      <c r="AX135" s="24"/>
      <c r="AY135" s="24"/>
      <c r="AZ135" s="24"/>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65"/>
      <c r="CB135" s="65"/>
      <c r="CC135" s="154"/>
      <c r="CD135" s="65"/>
      <c r="CE135" s="65"/>
      <c r="CF135" s="65"/>
      <c r="CG135" s="65"/>
      <c r="CH135" s="65"/>
      <c r="CI135" s="65"/>
      <c r="CJ135" s="65"/>
    </row>
    <row r="136" spans="2:102" s="2" customFormat="1" ht="20.100000000000001" customHeight="1">
      <c r="B136" s="213"/>
      <c r="C136" s="335"/>
      <c r="D136" s="28" t="s">
        <v>602</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56</v>
      </c>
      <c r="AD136" s="28"/>
      <c r="AE136" s="330"/>
      <c r="AF136" s="330"/>
      <c r="AG136" s="330"/>
      <c r="AH136" s="330"/>
      <c r="AI136" s="330"/>
      <c r="AJ136" s="330"/>
      <c r="AK136" s="330"/>
      <c r="AL136" s="330"/>
      <c r="AM136" s="330"/>
      <c r="AN136" s="330"/>
      <c r="AO136" s="28" t="s">
        <v>22</v>
      </c>
      <c r="AP136" s="28"/>
      <c r="AQ136" s="28" t="s">
        <v>602</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56</v>
      </c>
      <c r="BQ136" s="28"/>
      <c r="BR136" s="330"/>
      <c r="BS136" s="330"/>
      <c r="BT136" s="330"/>
      <c r="BU136" s="330"/>
      <c r="BV136" s="330"/>
      <c r="BW136" s="330"/>
      <c r="BX136" s="330"/>
      <c r="BY136" s="330"/>
      <c r="BZ136" s="330"/>
      <c r="CA136" s="330"/>
      <c r="CB136" s="28" t="s">
        <v>22</v>
      </c>
      <c r="CC136" s="155"/>
      <c r="CD136" s="148"/>
      <c r="CE136" s="148"/>
      <c r="CF136" s="148"/>
      <c r="CG136" s="148"/>
      <c r="CH136" s="148"/>
      <c r="CI136" s="24" t="s">
        <v>22</v>
      </c>
      <c r="CJ136" s="24"/>
    </row>
    <row r="137" spans="2:102" s="1" customFormat="1" ht="15.75" customHeight="1">
      <c r="B137" s="213"/>
      <c r="C137" s="336" t="s">
        <v>960</v>
      </c>
      <c r="D137" s="24"/>
      <c r="E137" s="24" t="s">
        <v>18</v>
      </c>
      <c r="F137" s="24"/>
      <c r="G137" s="24"/>
      <c r="H137" s="24"/>
      <c r="I137" s="24"/>
      <c r="J137" s="24"/>
      <c r="K137" s="24"/>
      <c r="L137" s="24"/>
      <c r="M137" s="24"/>
      <c r="N137" s="24"/>
      <c r="O137" s="24"/>
      <c r="P137" s="24"/>
      <c r="Q137" s="24"/>
      <c r="R137" s="24"/>
      <c r="S137" s="24"/>
      <c r="T137" s="24"/>
      <c r="U137" s="24"/>
      <c r="V137" s="24" t="s">
        <v>19</v>
      </c>
      <c r="W137" s="24"/>
      <c r="X137" s="233"/>
      <c r="Y137" s="233"/>
      <c r="Z137" s="233"/>
      <c r="AA137" s="233"/>
      <c r="AB137" s="65" t="s">
        <v>20</v>
      </c>
      <c r="AC137" s="24"/>
      <c r="AD137" s="24"/>
      <c r="AE137" s="24"/>
      <c r="AF137" s="24"/>
      <c r="AG137" s="24"/>
      <c r="AH137" s="24"/>
      <c r="AI137" s="24"/>
      <c r="AJ137" s="24"/>
      <c r="AK137" s="24"/>
      <c r="AL137" s="24" t="s">
        <v>19</v>
      </c>
      <c r="AM137" s="24"/>
      <c r="AN137" s="262"/>
      <c r="AO137" s="262"/>
      <c r="AP137" s="262"/>
      <c r="AQ137" s="262"/>
      <c r="AR137" s="262"/>
      <c r="AS137" s="262"/>
      <c r="AT137" s="262"/>
      <c r="AU137" s="262"/>
      <c r="AV137" s="262"/>
      <c r="AW137" s="262"/>
      <c r="AX137" s="262"/>
      <c r="AY137" s="262"/>
      <c r="AZ137" s="65" t="s">
        <v>21</v>
      </c>
      <c r="BA137" s="24"/>
      <c r="BB137" s="24"/>
      <c r="BC137" s="24"/>
      <c r="BD137" s="24"/>
      <c r="BE137" s="24"/>
      <c r="BF137" s="24"/>
      <c r="BG137" s="24"/>
      <c r="BH137" s="24"/>
      <c r="BI137" s="233"/>
      <c r="BJ137" s="233"/>
      <c r="BK137" s="233"/>
      <c r="BL137" s="233"/>
      <c r="BM137" s="233"/>
      <c r="BN137" s="233"/>
      <c r="BO137" s="233"/>
      <c r="BP137" s="233"/>
      <c r="BQ137" s="233"/>
      <c r="BR137" s="233"/>
      <c r="BS137" s="233"/>
      <c r="BT137" s="233"/>
      <c r="BU137" s="65" t="s">
        <v>22</v>
      </c>
      <c r="BV137" s="24"/>
      <c r="BW137" s="24"/>
      <c r="BX137" s="24"/>
      <c r="BY137" s="24"/>
      <c r="BZ137" s="24"/>
      <c r="CA137" s="24"/>
      <c r="CB137" s="24"/>
      <c r="CC137" s="151"/>
      <c r="CP137" s="2"/>
      <c r="CQ137" s="2"/>
      <c r="CR137" s="2"/>
      <c r="CV137" s="2"/>
      <c r="CW137" s="2"/>
      <c r="CX137" s="2"/>
    </row>
    <row r="138" spans="2:102" s="1" customFormat="1" ht="15.75" customHeight="1">
      <c r="B138" s="213"/>
      <c r="C138" s="336"/>
      <c r="D138" s="24"/>
      <c r="E138" s="24" t="s">
        <v>13</v>
      </c>
      <c r="F138" s="24"/>
      <c r="G138" s="24"/>
      <c r="H138" s="24"/>
      <c r="I138" s="24"/>
      <c r="J138" s="24"/>
      <c r="K138" s="24"/>
      <c r="L138" s="24"/>
      <c r="M138" s="24"/>
      <c r="N138" s="24"/>
      <c r="O138" s="24"/>
      <c r="P138" s="24"/>
      <c r="Q138" s="24"/>
      <c r="R138" s="24"/>
      <c r="S138" s="24"/>
      <c r="T138" s="24"/>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331"/>
      <c r="CP138" s="2"/>
      <c r="CQ138" s="2"/>
      <c r="CR138" s="2"/>
      <c r="CV138" s="2"/>
      <c r="CW138" s="2"/>
      <c r="CX138" s="2"/>
    </row>
    <row r="139" spans="2:102" s="1" customFormat="1" ht="15.75" customHeight="1">
      <c r="B139" s="213"/>
      <c r="C139" s="336"/>
      <c r="D139" s="24"/>
      <c r="E139" s="24" t="s">
        <v>23</v>
      </c>
      <c r="F139" s="24"/>
      <c r="G139" s="24"/>
      <c r="H139" s="24"/>
      <c r="I139" s="24"/>
      <c r="J139" s="24"/>
      <c r="K139" s="24"/>
      <c r="L139" s="24"/>
      <c r="M139" s="24"/>
      <c r="N139" s="24"/>
      <c r="O139" s="24"/>
      <c r="P139" s="24"/>
      <c r="Q139" s="24"/>
      <c r="R139" s="24"/>
      <c r="S139" s="24"/>
      <c r="T139" s="24"/>
      <c r="U139" s="24"/>
      <c r="V139" s="24" t="s">
        <v>19</v>
      </c>
      <c r="W139" s="24"/>
      <c r="X139" s="233"/>
      <c r="Y139" s="233"/>
      <c r="Z139" s="233"/>
      <c r="AA139" s="233"/>
      <c r="AB139" s="65" t="s">
        <v>24</v>
      </c>
      <c r="AC139" s="24"/>
      <c r="AD139" s="24"/>
      <c r="AE139" s="24"/>
      <c r="AF139" s="24"/>
      <c r="AG139" s="24"/>
      <c r="AH139" s="24"/>
      <c r="AI139" s="24"/>
      <c r="AJ139" s="24"/>
      <c r="AK139" s="24"/>
      <c r="AL139" s="24" t="s">
        <v>19</v>
      </c>
      <c r="AM139" s="24"/>
      <c r="AN139" s="233"/>
      <c r="AO139" s="233"/>
      <c r="AP139" s="233"/>
      <c r="AQ139" s="233"/>
      <c r="AR139" s="233"/>
      <c r="AS139" s="233"/>
      <c r="AT139" s="233"/>
      <c r="AU139" s="233"/>
      <c r="AV139" s="233"/>
      <c r="AW139" s="24" t="s">
        <v>25</v>
      </c>
      <c r="AX139" s="24"/>
      <c r="AY139" s="24"/>
      <c r="AZ139" s="24"/>
      <c r="BA139" s="65"/>
      <c r="BB139" s="24"/>
      <c r="BC139" s="24"/>
      <c r="BD139" s="24"/>
      <c r="BE139" s="24"/>
      <c r="BF139" s="24"/>
      <c r="BG139" s="24"/>
      <c r="BH139" s="24"/>
      <c r="BI139" s="233"/>
      <c r="BJ139" s="233"/>
      <c r="BK139" s="233"/>
      <c r="BL139" s="233"/>
      <c r="BM139" s="233"/>
      <c r="BN139" s="233"/>
      <c r="BO139" s="233"/>
      <c r="BP139" s="233"/>
      <c r="BQ139" s="233"/>
      <c r="BR139" s="233"/>
      <c r="BS139" s="233"/>
      <c r="BT139" s="233"/>
      <c r="BU139" s="65" t="s">
        <v>22</v>
      </c>
      <c r="BV139" s="24"/>
      <c r="BW139" s="24"/>
      <c r="BX139" s="24"/>
      <c r="BY139" s="24"/>
      <c r="BZ139" s="24"/>
      <c r="CA139" s="24"/>
      <c r="CB139" s="24"/>
      <c r="CC139" s="151"/>
      <c r="CP139" s="2"/>
      <c r="CQ139" s="2"/>
      <c r="CR139" s="2"/>
      <c r="CV139" s="2"/>
      <c r="CW139" s="2"/>
      <c r="CX139" s="2"/>
    </row>
    <row r="140" spans="2:102" s="1" customFormat="1" ht="15.75" customHeight="1">
      <c r="B140" s="213"/>
      <c r="C140" s="336"/>
      <c r="D140" s="24"/>
      <c r="E140" s="24"/>
      <c r="F140" s="24"/>
      <c r="G140" s="24"/>
      <c r="H140" s="24"/>
      <c r="I140" s="24"/>
      <c r="J140" s="24"/>
      <c r="K140" s="24"/>
      <c r="L140" s="24"/>
      <c r="M140" s="24"/>
      <c r="N140" s="24"/>
      <c r="O140" s="24"/>
      <c r="P140" s="24"/>
      <c r="Q140" s="24"/>
      <c r="R140" s="24"/>
      <c r="S140" s="24"/>
      <c r="T140" s="24"/>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331"/>
      <c r="CP140" s="2"/>
      <c r="CQ140" s="2"/>
      <c r="CR140" s="2"/>
      <c r="CV140" s="2"/>
      <c r="CW140" s="2"/>
      <c r="CX140" s="2"/>
    </row>
    <row r="141" spans="2:102" s="1" customFormat="1" ht="15.75" customHeight="1">
      <c r="B141" s="213"/>
      <c r="C141" s="336"/>
      <c r="D141" s="24"/>
      <c r="E141" s="24" t="s">
        <v>28</v>
      </c>
      <c r="F141" s="24"/>
      <c r="G141" s="24"/>
      <c r="H141" s="24"/>
      <c r="I141" s="24"/>
      <c r="J141" s="24"/>
      <c r="K141" s="24"/>
      <c r="L141" s="24"/>
      <c r="M141" s="24"/>
      <c r="N141" s="24"/>
      <c r="O141" s="24"/>
      <c r="P141" s="24"/>
      <c r="Q141" s="24"/>
      <c r="R141" s="24"/>
      <c r="S141" s="24"/>
      <c r="T141" s="24"/>
      <c r="U141" s="259" t="s">
        <v>595</v>
      </c>
      <c r="V141" s="259"/>
      <c r="W141" s="259"/>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331"/>
      <c r="CP141" s="2"/>
      <c r="CQ141" s="2"/>
      <c r="CR141" s="2"/>
      <c r="CV141" s="2"/>
      <c r="CW141" s="2"/>
      <c r="CX141" s="2"/>
    </row>
    <row r="142" spans="2:102" s="1" customFormat="1" ht="15.75" customHeight="1">
      <c r="B142" s="213"/>
      <c r="C142" s="336"/>
      <c r="D142" s="24"/>
      <c r="E142" s="24" t="s">
        <v>29</v>
      </c>
      <c r="F142" s="24"/>
      <c r="G142" s="24"/>
      <c r="H142" s="24"/>
      <c r="I142" s="24"/>
      <c r="J142" s="24"/>
      <c r="K142" s="24"/>
      <c r="L142" s="24"/>
      <c r="M142" s="24"/>
      <c r="N142" s="24"/>
      <c r="O142" s="24"/>
      <c r="P142" s="24"/>
      <c r="Q142" s="24"/>
      <c r="R142" s="24"/>
      <c r="S142" s="24"/>
      <c r="T142" s="24"/>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331"/>
      <c r="CP142" s="2"/>
      <c r="CQ142" s="2"/>
      <c r="CR142" s="2"/>
    </row>
    <row r="143" spans="2:102" s="1" customFormat="1" ht="15.75" customHeight="1">
      <c r="B143" s="213"/>
      <c r="C143" s="336"/>
      <c r="D143" s="24"/>
      <c r="E143" s="24" t="s">
        <v>30</v>
      </c>
      <c r="F143" s="24"/>
      <c r="G143" s="24"/>
      <c r="H143" s="24"/>
      <c r="I143" s="24"/>
      <c r="J143" s="24"/>
      <c r="K143" s="24"/>
      <c r="L143" s="24"/>
      <c r="M143" s="24"/>
      <c r="N143" s="24"/>
      <c r="O143" s="24"/>
      <c r="P143" s="24"/>
      <c r="Q143" s="24"/>
      <c r="R143" s="24"/>
      <c r="S143" s="24"/>
      <c r="T143" s="24"/>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331"/>
      <c r="CP143" s="2"/>
      <c r="CQ143" s="2"/>
      <c r="CR143" s="2"/>
    </row>
    <row r="144" spans="2:102" s="1" customFormat="1" ht="15.75" customHeight="1">
      <c r="B144" s="213"/>
      <c r="C144" s="336"/>
      <c r="D144" s="28"/>
      <c r="E144" s="28" t="s">
        <v>49</v>
      </c>
      <c r="F144" s="28"/>
      <c r="G144" s="28"/>
      <c r="H144" s="28"/>
      <c r="I144" s="28"/>
      <c r="J144" s="28"/>
      <c r="K144" s="28"/>
      <c r="L144" s="28"/>
      <c r="M144" s="28"/>
      <c r="N144" s="28"/>
      <c r="O144" s="28"/>
      <c r="P144" s="28"/>
      <c r="Q144" s="28"/>
      <c r="R144" s="28"/>
      <c r="S144" s="28"/>
      <c r="T144" s="28"/>
      <c r="U144" s="29"/>
      <c r="V144" s="29"/>
      <c r="W144" s="29"/>
      <c r="X144" s="28"/>
      <c r="Y144" s="28"/>
      <c r="Z144" s="28"/>
      <c r="AA144" s="28"/>
      <c r="AB144" s="302"/>
      <c r="AC144" s="302"/>
      <c r="AD144" s="302"/>
      <c r="AE144" s="302"/>
      <c r="AF144" s="302"/>
      <c r="AG144" s="302"/>
      <c r="AH144" s="302"/>
      <c r="AI144" s="302"/>
      <c r="AJ144" s="302"/>
      <c r="AK144" s="302"/>
      <c r="AL144" s="302"/>
      <c r="AM144" s="302"/>
      <c r="AN144" s="302"/>
      <c r="AO144" s="302"/>
      <c r="AP144" s="302"/>
      <c r="AQ144" s="302"/>
      <c r="AR144" s="302"/>
      <c r="AS144" s="302"/>
      <c r="AT144" s="302"/>
      <c r="AU144" s="302"/>
      <c r="AV144" s="302"/>
      <c r="AW144" s="302"/>
      <c r="AX144" s="302"/>
      <c r="AY144" s="302"/>
      <c r="AZ144" s="302"/>
      <c r="BA144" s="302"/>
      <c r="BB144" s="302"/>
      <c r="BC144" s="302"/>
      <c r="BD144" s="302"/>
      <c r="BE144" s="302"/>
      <c r="BF144" s="302"/>
      <c r="BG144" s="302"/>
      <c r="BH144" s="302"/>
      <c r="BI144" s="302"/>
      <c r="BJ144" s="302"/>
      <c r="BK144" s="302"/>
      <c r="BL144" s="302"/>
      <c r="BM144" s="302"/>
      <c r="BN144" s="302"/>
      <c r="BO144" s="302"/>
      <c r="BP144" s="302"/>
      <c r="BQ144" s="302"/>
      <c r="BR144" s="302"/>
      <c r="BS144" s="302"/>
      <c r="BT144" s="302"/>
      <c r="BU144" s="302"/>
      <c r="BV144" s="302"/>
      <c r="BW144" s="302"/>
      <c r="BX144" s="302"/>
      <c r="BY144" s="302"/>
      <c r="BZ144" s="302"/>
      <c r="CA144" s="302"/>
      <c r="CB144" s="302"/>
      <c r="CC144" s="332"/>
      <c r="CP144" s="2"/>
      <c r="CQ144" s="2"/>
      <c r="CR144" s="2"/>
    </row>
    <row r="145" spans="2:100" s="2" customFormat="1" ht="16.5" customHeight="1">
      <c r="B145" s="212"/>
      <c r="C145" s="335" t="s">
        <v>959</v>
      </c>
      <c r="D145" s="24"/>
      <c r="E145" s="24" t="s">
        <v>41</v>
      </c>
      <c r="F145" s="24"/>
      <c r="G145" s="24"/>
      <c r="H145" s="24"/>
      <c r="I145" s="24"/>
      <c r="J145" s="24"/>
      <c r="K145" s="24"/>
      <c r="L145" s="24"/>
      <c r="M145" s="24"/>
      <c r="N145" s="24"/>
      <c r="O145" s="24"/>
      <c r="P145" s="24"/>
      <c r="Q145" s="24"/>
      <c r="R145" s="24"/>
      <c r="S145" s="24"/>
      <c r="T145" s="24"/>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331"/>
      <c r="CD145" s="56" t="s">
        <v>569</v>
      </c>
      <c r="CO145" s="211" t="s">
        <v>965</v>
      </c>
      <c r="CP145" s="211"/>
      <c r="CQ145" s="211"/>
      <c r="CR145" s="211"/>
      <c r="CS145" s="211"/>
      <c r="CT145" s="211"/>
      <c r="CU145" s="211"/>
      <c r="CV145" s="211"/>
    </row>
    <row r="146" spans="2:100" s="2" customFormat="1" ht="16.5" customHeight="1">
      <c r="B146" s="212"/>
      <c r="C146" s="335"/>
      <c r="D146" s="24"/>
      <c r="E146" s="24" t="s">
        <v>52</v>
      </c>
      <c r="F146" s="24"/>
      <c r="G146" s="24"/>
      <c r="H146" s="24"/>
      <c r="I146" s="24"/>
      <c r="J146" s="24"/>
      <c r="K146" s="24"/>
      <c r="L146" s="24"/>
      <c r="M146" s="24"/>
      <c r="N146" s="24"/>
      <c r="O146" s="24"/>
      <c r="P146" s="24"/>
      <c r="Q146" s="24" t="s">
        <v>53</v>
      </c>
      <c r="R146" s="24"/>
      <c r="S146" s="24"/>
      <c r="T146" s="24"/>
      <c r="U146" s="24"/>
      <c r="V146" s="24"/>
      <c r="W146" s="24"/>
      <c r="X146" s="24"/>
      <c r="Y146" s="24"/>
      <c r="Z146" s="24"/>
      <c r="AA146" s="24"/>
      <c r="AB146" s="24" t="s">
        <v>54</v>
      </c>
      <c r="AC146" s="24"/>
      <c r="AD146" s="262"/>
      <c r="AE146" s="262"/>
      <c r="AF146" s="262"/>
      <c r="AG146" s="262"/>
      <c r="AH146" s="262"/>
      <c r="AI146" s="262"/>
      <c r="AJ146" s="262"/>
      <c r="AK146" s="262"/>
      <c r="AL146" s="262"/>
      <c r="AM146" s="262"/>
      <c r="AN146" s="262"/>
      <c r="AO146" s="262"/>
      <c r="AP146" s="262"/>
      <c r="AQ146" s="24" t="s">
        <v>55</v>
      </c>
      <c r="AR146" s="24"/>
      <c r="AS146" s="24"/>
      <c r="AT146" s="24"/>
      <c r="AU146" s="24"/>
      <c r="AV146" s="24" t="s">
        <v>56</v>
      </c>
      <c r="AW146" s="24"/>
      <c r="AX146" s="262"/>
      <c r="AY146" s="262"/>
      <c r="AZ146" s="262"/>
      <c r="BA146" s="262"/>
      <c r="BB146" s="262"/>
      <c r="BC146" s="262"/>
      <c r="BD146" s="262"/>
      <c r="BE146" s="262"/>
      <c r="BF146" s="262"/>
      <c r="BG146" s="262"/>
      <c r="BH146" s="262"/>
      <c r="BI146" s="262"/>
      <c r="BJ146" s="262"/>
      <c r="BK146" s="24" t="s">
        <v>22</v>
      </c>
      <c r="BL146" s="24"/>
      <c r="BM146" s="24"/>
      <c r="BN146" s="24"/>
      <c r="BO146" s="24"/>
      <c r="BP146" s="24"/>
      <c r="BQ146" s="24"/>
      <c r="BR146" s="24"/>
      <c r="BS146" s="24"/>
      <c r="BT146" s="24"/>
      <c r="BU146" s="24"/>
      <c r="BV146" s="24"/>
      <c r="BW146" s="24"/>
      <c r="BX146" s="24"/>
      <c r="BY146" s="24"/>
      <c r="BZ146" s="24"/>
      <c r="CA146" s="24"/>
      <c r="CB146" s="24"/>
      <c r="CC146" s="151"/>
      <c r="CD146" s="56" t="s">
        <v>570</v>
      </c>
      <c r="CO146" s="211"/>
      <c r="CP146" s="211"/>
      <c r="CQ146" s="211"/>
      <c r="CR146" s="211"/>
      <c r="CS146" s="211"/>
      <c r="CT146" s="211"/>
      <c r="CU146" s="211"/>
      <c r="CV146" s="211"/>
    </row>
    <row r="147" spans="2:100" s="2" customFormat="1" ht="16.5" customHeight="1">
      <c r="B147" s="212"/>
      <c r="C147" s="335"/>
      <c r="D147" s="24"/>
      <c r="E147" s="24"/>
      <c r="F147" s="24"/>
      <c r="G147" s="24"/>
      <c r="H147" s="24"/>
      <c r="I147" s="24"/>
      <c r="J147" s="24"/>
      <c r="K147" s="24"/>
      <c r="L147" s="24"/>
      <c r="M147" s="24"/>
      <c r="N147" s="24"/>
      <c r="O147" s="24"/>
      <c r="P147" s="24"/>
      <c r="Q147" s="24"/>
      <c r="R147" s="24"/>
      <c r="S147" s="24"/>
      <c r="T147" s="24"/>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331"/>
      <c r="CD147" s="56" t="s">
        <v>571</v>
      </c>
      <c r="CU147" s="56"/>
      <c r="CV147" s="56"/>
    </row>
    <row r="148" spans="2:100" s="2" customFormat="1" ht="16.5" customHeight="1">
      <c r="B148" s="212"/>
      <c r="C148" s="335"/>
      <c r="D148" s="24"/>
      <c r="E148" s="24" t="s">
        <v>14</v>
      </c>
      <c r="F148" s="24"/>
      <c r="G148" s="24"/>
      <c r="H148" s="24"/>
      <c r="I148" s="24"/>
      <c r="J148" s="24"/>
      <c r="K148" s="24"/>
      <c r="L148" s="24"/>
      <c r="M148" s="24"/>
      <c r="N148" s="24"/>
      <c r="O148" s="24"/>
      <c r="P148" s="24"/>
      <c r="Q148" s="24"/>
      <c r="R148" s="24"/>
      <c r="S148" s="24"/>
      <c r="T148" s="24"/>
      <c r="U148" s="259" t="s">
        <v>595</v>
      </c>
      <c r="V148" s="259"/>
      <c r="W148" s="259"/>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331"/>
      <c r="CD148" s="56" t="s">
        <v>572</v>
      </c>
      <c r="CV148" s="56"/>
    </row>
    <row r="149" spans="2:100" s="2" customFormat="1" ht="16.5" customHeight="1">
      <c r="B149" s="214" t="s">
        <v>1018</v>
      </c>
      <c r="C149" s="335"/>
      <c r="D149" s="24"/>
      <c r="E149" s="24" t="s">
        <v>43</v>
      </c>
      <c r="F149" s="24"/>
      <c r="G149" s="24"/>
      <c r="H149" s="24"/>
      <c r="I149" s="24"/>
      <c r="J149" s="24"/>
      <c r="K149" s="24"/>
      <c r="L149" s="24"/>
      <c r="M149" s="24"/>
      <c r="N149" s="24"/>
      <c r="O149" s="24"/>
      <c r="P149" s="24"/>
      <c r="Q149" s="24"/>
      <c r="R149" s="24"/>
      <c r="S149" s="24"/>
      <c r="T149" s="24"/>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331"/>
      <c r="CD149" s="56" t="s">
        <v>573</v>
      </c>
      <c r="CO149" s="174" t="s">
        <v>1018</v>
      </c>
      <c r="CP149" s="211"/>
      <c r="CQ149" s="211"/>
      <c r="CR149" s="211"/>
      <c r="CS149" s="211"/>
      <c r="CT149" s="211"/>
      <c r="CU149" s="211"/>
      <c r="CV149" s="211"/>
    </row>
    <row r="150" spans="2:100" s="2" customFormat="1" ht="16.5" customHeight="1" thickBot="1">
      <c r="B150" s="196" t="s">
        <v>1015</v>
      </c>
      <c r="C150" s="335"/>
      <c r="D150" s="28"/>
      <c r="E150" s="28" t="s">
        <v>16</v>
      </c>
      <c r="F150" s="28"/>
      <c r="G150" s="28"/>
      <c r="H150" s="28"/>
      <c r="I150" s="28"/>
      <c r="J150" s="28"/>
      <c r="K150" s="28"/>
      <c r="L150" s="28"/>
      <c r="M150" s="28"/>
      <c r="N150" s="28"/>
      <c r="O150" s="28"/>
      <c r="P150" s="28"/>
      <c r="Q150" s="28"/>
      <c r="R150" s="28"/>
      <c r="S150" s="28"/>
      <c r="T150" s="28"/>
      <c r="U150" s="302"/>
      <c r="V150" s="302"/>
      <c r="W150" s="302"/>
      <c r="X150" s="302"/>
      <c r="Y150" s="302"/>
      <c r="Z150" s="302"/>
      <c r="AA150" s="302"/>
      <c r="AB150" s="302"/>
      <c r="AC150" s="302"/>
      <c r="AD150" s="302"/>
      <c r="AE150" s="302"/>
      <c r="AF150" s="302"/>
      <c r="AG150" s="302"/>
      <c r="AH150" s="302"/>
      <c r="AI150" s="302"/>
      <c r="AJ150" s="302"/>
      <c r="AK150" s="302"/>
      <c r="AL150" s="302"/>
      <c r="AM150" s="302"/>
      <c r="AN150" s="302"/>
      <c r="AO150" s="302"/>
      <c r="AP150" s="302"/>
      <c r="AQ150" s="302"/>
      <c r="AR150" s="302"/>
      <c r="AS150" s="302"/>
      <c r="AT150" s="302"/>
      <c r="AU150" s="302"/>
      <c r="AV150" s="302"/>
      <c r="AW150" s="302"/>
      <c r="AX150" s="302"/>
      <c r="AY150" s="302"/>
      <c r="AZ150" s="302"/>
      <c r="BA150" s="302"/>
      <c r="BB150" s="302"/>
      <c r="BC150" s="302"/>
      <c r="BD150" s="302"/>
      <c r="BE150" s="302"/>
      <c r="BF150" s="302"/>
      <c r="BG150" s="302"/>
      <c r="BH150" s="302"/>
      <c r="BI150" s="302"/>
      <c r="BJ150" s="302"/>
      <c r="BK150" s="302"/>
      <c r="BL150" s="302"/>
      <c r="BM150" s="302"/>
      <c r="BN150" s="302"/>
      <c r="BO150" s="302"/>
      <c r="BP150" s="302"/>
      <c r="BQ150" s="302"/>
      <c r="BR150" s="302"/>
      <c r="BS150" s="302"/>
      <c r="BT150" s="302"/>
      <c r="BU150" s="302"/>
      <c r="BV150" s="302"/>
      <c r="BW150" s="302"/>
      <c r="BX150" s="302"/>
      <c r="BY150" s="302"/>
      <c r="BZ150" s="302"/>
      <c r="CA150" s="302"/>
      <c r="CB150" s="302"/>
      <c r="CC150" s="332"/>
      <c r="CD150" s="56" t="s">
        <v>574</v>
      </c>
      <c r="CO150" s="176" t="s">
        <v>1015</v>
      </c>
      <c r="CP150" s="211"/>
      <c r="CQ150" s="211"/>
      <c r="CR150" s="211"/>
      <c r="CS150" s="211"/>
      <c r="CT150" s="211"/>
      <c r="CU150" s="211"/>
      <c r="CV150" s="211"/>
    </row>
    <row r="151" spans="2:100" s="2" customFormat="1" ht="15" customHeight="1">
      <c r="B151" s="197" t="s">
        <v>1016</v>
      </c>
      <c r="C151" s="28"/>
      <c r="D151" s="333" t="s">
        <v>964</v>
      </c>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c r="CC151" s="333"/>
      <c r="CO151" s="177" t="s">
        <v>1016</v>
      </c>
    </row>
    <row r="152" spans="2:100" s="2" customFormat="1" ht="15.75" customHeight="1">
      <c r="B152" s="212"/>
      <c r="C152" s="337" t="s">
        <v>956</v>
      </c>
      <c r="D152" s="76"/>
      <c r="E152" s="76" t="s">
        <v>12</v>
      </c>
      <c r="F152" s="76"/>
      <c r="G152" s="76"/>
      <c r="H152" s="76"/>
      <c r="I152" s="76"/>
      <c r="J152" s="76"/>
      <c r="K152" s="76"/>
      <c r="L152" s="76"/>
      <c r="M152" s="76"/>
      <c r="N152" s="76"/>
      <c r="O152" s="76"/>
      <c r="P152" s="76"/>
      <c r="Q152" s="76"/>
      <c r="R152" s="76"/>
      <c r="S152" s="76"/>
      <c r="T152" s="76"/>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1"/>
    </row>
    <row r="153" spans="2:100" s="2" customFormat="1" ht="15.75" customHeight="1">
      <c r="B153" s="212"/>
      <c r="C153" s="338"/>
      <c r="D153" s="24"/>
      <c r="E153" s="24" t="s">
        <v>13</v>
      </c>
      <c r="F153" s="24"/>
      <c r="G153" s="24"/>
      <c r="H153" s="24"/>
      <c r="I153" s="24"/>
      <c r="J153" s="24"/>
      <c r="K153" s="24"/>
      <c r="L153" s="24"/>
      <c r="M153" s="24"/>
      <c r="N153" s="24"/>
      <c r="O153" s="24"/>
      <c r="P153" s="24"/>
      <c r="Q153" s="24"/>
      <c r="R153" s="24"/>
      <c r="S153" s="24"/>
      <c r="T153" s="24"/>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331"/>
    </row>
    <row r="154" spans="2:100" s="2" customFormat="1" ht="15.75" customHeight="1">
      <c r="B154" s="212"/>
      <c r="C154" s="338"/>
      <c r="D154" s="24"/>
      <c r="E154" s="24" t="s">
        <v>14</v>
      </c>
      <c r="F154" s="24"/>
      <c r="G154" s="24"/>
      <c r="H154" s="24"/>
      <c r="I154" s="24"/>
      <c r="J154" s="24"/>
      <c r="K154" s="24"/>
      <c r="L154" s="24"/>
      <c r="M154" s="24"/>
      <c r="N154" s="24"/>
      <c r="O154" s="24"/>
      <c r="P154" s="24"/>
      <c r="Q154" s="24"/>
      <c r="R154" s="24"/>
      <c r="S154" s="24"/>
      <c r="T154" s="24"/>
      <c r="U154" s="259" t="s">
        <v>595</v>
      </c>
      <c r="V154" s="259"/>
      <c r="W154" s="259"/>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331"/>
    </row>
    <row r="155" spans="2:100" s="2" customFormat="1" ht="15.75" customHeight="1">
      <c r="B155" s="212"/>
      <c r="C155" s="338"/>
      <c r="D155" s="24"/>
      <c r="E155" s="24" t="s">
        <v>15</v>
      </c>
      <c r="F155" s="24"/>
      <c r="G155" s="24"/>
      <c r="H155" s="24"/>
      <c r="I155" s="24"/>
      <c r="J155" s="24"/>
      <c r="K155" s="24"/>
      <c r="L155" s="24"/>
      <c r="M155" s="24"/>
      <c r="N155" s="24"/>
      <c r="O155" s="24"/>
      <c r="P155" s="24"/>
      <c r="Q155" s="24"/>
      <c r="R155" s="24"/>
      <c r="S155" s="24"/>
      <c r="T155" s="24"/>
      <c r="U155" s="233"/>
      <c r="V155" s="233"/>
      <c r="W155" s="233"/>
      <c r="X155" s="233"/>
      <c r="Y155" s="233"/>
      <c r="Z155" s="233"/>
      <c r="AA155" s="233"/>
      <c r="AB155" s="233"/>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9"/>
    </row>
    <row r="156" spans="2:100" s="2" customFormat="1" ht="15.75" customHeight="1">
      <c r="B156" s="212"/>
      <c r="C156" s="339"/>
      <c r="D156" s="28"/>
      <c r="E156" s="28" t="s">
        <v>16</v>
      </c>
      <c r="F156" s="28"/>
      <c r="G156" s="28"/>
      <c r="H156" s="28"/>
      <c r="I156" s="28"/>
      <c r="J156" s="28"/>
      <c r="K156" s="28"/>
      <c r="L156" s="28"/>
      <c r="M156" s="28"/>
      <c r="N156" s="28"/>
      <c r="O156" s="28"/>
      <c r="P156" s="28"/>
      <c r="Q156" s="28"/>
      <c r="R156" s="28"/>
      <c r="S156" s="28"/>
      <c r="T156" s="28"/>
      <c r="U156" s="302"/>
      <c r="V156" s="302"/>
      <c r="W156" s="302"/>
      <c r="X156" s="302"/>
      <c r="Y156" s="302"/>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c r="AX156" s="302"/>
      <c r="AY156" s="302"/>
      <c r="AZ156" s="302"/>
      <c r="BA156" s="302"/>
      <c r="BB156" s="302"/>
      <c r="BC156" s="302"/>
      <c r="BD156" s="302"/>
      <c r="BE156" s="302"/>
      <c r="BF156" s="302"/>
      <c r="BG156" s="302"/>
      <c r="BH156" s="302"/>
      <c r="BI156" s="302"/>
      <c r="BJ156" s="302"/>
      <c r="BK156" s="302"/>
      <c r="BL156" s="302"/>
      <c r="BM156" s="302"/>
      <c r="BN156" s="302"/>
      <c r="BO156" s="302"/>
      <c r="BP156" s="302"/>
      <c r="BQ156" s="302"/>
      <c r="BR156" s="302"/>
      <c r="BS156" s="302"/>
      <c r="BT156" s="302"/>
      <c r="BU156" s="302"/>
      <c r="BV156" s="302"/>
      <c r="BW156" s="302"/>
      <c r="BX156" s="302"/>
      <c r="BY156" s="302"/>
      <c r="BZ156" s="302"/>
      <c r="CA156" s="302"/>
      <c r="CB156" s="302"/>
      <c r="CC156" s="332"/>
    </row>
    <row r="157" spans="2:100" s="2" customFormat="1" ht="15.75" customHeight="1">
      <c r="B157" s="212"/>
      <c r="C157" s="335" t="s">
        <v>957</v>
      </c>
      <c r="D157" s="24"/>
      <c r="E157" s="24" t="s">
        <v>18</v>
      </c>
      <c r="F157" s="24"/>
      <c r="G157" s="24"/>
      <c r="H157" s="24"/>
      <c r="I157" s="24"/>
      <c r="J157" s="24"/>
      <c r="K157" s="24"/>
      <c r="L157" s="24"/>
      <c r="M157" s="24"/>
      <c r="N157" s="24"/>
      <c r="O157" s="24"/>
      <c r="P157" s="24"/>
      <c r="Q157" s="24"/>
      <c r="R157" s="24"/>
      <c r="S157" s="24"/>
      <c r="T157" s="24"/>
      <c r="U157" s="24"/>
      <c r="V157" s="24" t="s">
        <v>19</v>
      </c>
      <c r="W157" s="24"/>
      <c r="X157" s="233"/>
      <c r="Y157" s="233"/>
      <c r="Z157" s="233"/>
      <c r="AA157" s="233"/>
      <c r="AB157" s="65" t="s">
        <v>20</v>
      </c>
      <c r="AC157" s="24"/>
      <c r="AD157" s="24"/>
      <c r="AE157" s="24"/>
      <c r="AF157" s="24"/>
      <c r="AG157" s="24"/>
      <c r="AH157" s="24"/>
      <c r="AI157" s="24"/>
      <c r="AJ157" s="24"/>
      <c r="AK157" s="24"/>
      <c r="AL157" s="24" t="s">
        <v>19</v>
      </c>
      <c r="AM157" s="24"/>
      <c r="AN157" s="262"/>
      <c r="AO157" s="262"/>
      <c r="AP157" s="262"/>
      <c r="AQ157" s="262"/>
      <c r="AR157" s="262"/>
      <c r="AS157" s="262"/>
      <c r="AT157" s="262"/>
      <c r="AU157" s="262"/>
      <c r="AV157" s="262"/>
      <c r="AW157" s="262"/>
      <c r="AX157" s="262"/>
      <c r="AY157" s="262"/>
      <c r="AZ157" s="65" t="s">
        <v>21</v>
      </c>
      <c r="BA157" s="24"/>
      <c r="BB157" s="24"/>
      <c r="BC157" s="24"/>
      <c r="BD157" s="24"/>
      <c r="BE157" s="24"/>
      <c r="BF157" s="24"/>
      <c r="BG157" s="24"/>
      <c r="BH157" s="24"/>
      <c r="BI157" s="233"/>
      <c r="BJ157" s="233"/>
      <c r="BK157" s="233"/>
      <c r="BL157" s="233"/>
      <c r="BM157" s="233"/>
      <c r="BN157" s="233"/>
      <c r="BO157" s="233"/>
      <c r="BP157" s="233"/>
      <c r="BQ157" s="233"/>
      <c r="BR157" s="233"/>
      <c r="BS157" s="233"/>
      <c r="BT157" s="233"/>
      <c r="BU157" s="65" t="s">
        <v>22</v>
      </c>
      <c r="BV157" s="24"/>
      <c r="BW157" s="24"/>
      <c r="BX157" s="24"/>
      <c r="BY157" s="24"/>
      <c r="BZ157" s="24"/>
      <c r="CA157" s="24"/>
      <c r="CB157" s="24"/>
      <c r="CC157" s="151"/>
      <c r="CO157" s="58"/>
    </row>
    <row r="158" spans="2:100" s="2" customFormat="1" ht="15.75" customHeight="1">
      <c r="B158" s="212"/>
      <c r="C158" s="335"/>
      <c r="D158" s="24"/>
      <c r="E158" s="24" t="s">
        <v>13</v>
      </c>
      <c r="F158" s="24"/>
      <c r="G158" s="24"/>
      <c r="H158" s="24"/>
      <c r="I158" s="24"/>
      <c r="J158" s="24"/>
      <c r="K158" s="24"/>
      <c r="L158" s="24"/>
      <c r="M158" s="24"/>
      <c r="N158" s="24"/>
      <c r="O158" s="24"/>
      <c r="P158" s="24"/>
      <c r="Q158" s="24"/>
      <c r="R158" s="24"/>
      <c r="S158" s="24"/>
      <c r="T158" s="24"/>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331"/>
      <c r="CO158" s="58"/>
    </row>
    <row r="159" spans="2:100" s="2" customFormat="1" ht="15.75" customHeight="1">
      <c r="B159" s="212"/>
      <c r="C159" s="335"/>
      <c r="D159" s="24"/>
      <c r="E159" s="24" t="s">
        <v>23</v>
      </c>
      <c r="F159" s="24"/>
      <c r="G159" s="24"/>
      <c r="H159" s="24"/>
      <c r="I159" s="24"/>
      <c r="J159" s="24"/>
      <c r="K159" s="24"/>
      <c r="L159" s="24"/>
      <c r="M159" s="24"/>
      <c r="N159" s="24"/>
      <c r="O159" s="24"/>
      <c r="P159" s="24"/>
      <c r="Q159" s="24"/>
      <c r="R159" s="24"/>
      <c r="S159" s="24"/>
      <c r="T159" s="24"/>
      <c r="U159" s="24"/>
      <c r="V159" s="24" t="s">
        <v>19</v>
      </c>
      <c r="W159" s="24"/>
      <c r="X159" s="233"/>
      <c r="Y159" s="233"/>
      <c r="Z159" s="233"/>
      <c r="AA159" s="233"/>
      <c r="AB159" s="65" t="s">
        <v>24</v>
      </c>
      <c r="AC159" s="24"/>
      <c r="AD159" s="24"/>
      <c r="AE159" s="24"/>
      <c r="AF159" s="24"/>
      <c r="AG159" s="24"/>
      <c r="AH159" s="24"/>
      <c r="AI159" s="24"/>
      <c r="AJ159" s="24"/>
      <c r="AK159" s="24"/>
      <c r="AL159" s="24" t="s">
        <v>19</v>
      </c>
      <c r="AM159" s="24"/>
      <c r="AN159" s="233"/>
      <c r="AO159" s="233"/>
      <c r="AP159" s="233"/>
      <c r="AQ159" s="233"/>
      <c r="AR159" s="233"/>
      <c r="AS159" s="233"/>
      <c r="AT159" s="233"/>
      <c r="AU159" s="233"/>
      <c r="AV159" s="233"/>
      <c r="AW159" s="24" t="s">
        <v>25</v>
      </c>
      <c r="AX159" s="24"/>
      <c r="AY159" s="24"/>
      <c r="AZ159" s="24"/>
      <c r="BA159" s="65"/>
      <c r="BB159" s="24"/>
      <c r="BC159" s="24"/>
      <c r="BD159" s="24"/>
      <c r="BE159" s="24"/>
      <c r="BF159" s="24"/>
      <c r="BG159" s="24"/>
      <c r="BH159" s="24"/>
      <c r="BI159" s="233"/>
      <c r="BJ159" s="233"/>
      <c r="BK159" s="233"/>
      <c r="BL159" s="233"/>
      <c r="BM159" s="233"/>
      <c r="BN159" s="233"/>
      <c r="BO159" s="233"/>
      <c r="BP159" s="233"/>
      <c r="BQ159" s="233"/>
      <c r="BR159" s="233"/>
      <c r="BS159" s="233"/>
      <c r="BT159" s="233"/>
      <c r="BU159" s="65" t="s">
        <v>22</v>
      </c>
      <c r="BV159" s="24"/>
      <c r="BW159" s="24"/>
      <c r="BX159" s="24"/>
      <c r="BY159" s="24"/>
      <c r="BZ159" s="24"/>
      <c r="CA159" s="24"/>
      <c r="CB159" s="24"/>
      <c r="CC159" s="151"/>
      <c r="CO159" s="58"/>
    </row>
    <row r="160" spans="2:100" s="2" customFormat="1" ht="15.75" customHeight="1">
      <c r="B160" s="212"/>
      <c r="C160" s="335"/>
      <c r="D160" s="24"/>
      <c r="E160" s="24"/>
      <c r="F160" s="24"/>
      <c r="G160" s="24"/>
      <c r="H160" s="24"/>
      <c r="I160" s="24"/>
      <c r="J160" s="24"/>
      <c r="K160" s="24"/>
      <c r="L160" s="24"/>
      <c r="M160" s="24"/>
      <c r="N160" s="24"/>
      <c r="O160" s="24"/>
      <c r="P160" s="24"/>
      <c r="Q160" s="24"/>
      <c r="R160" s="24"/>
      <c r="S160" s="24"/>
      <c r="T160" s="24"/>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331"/>
      <c r="CO160" s="58"/>
    </row>
    <row r="161" spans="2:93" s="2" customFormat="1" ht="15.75" customHeight="1">
      <c r="B161" s="212"/>
      <c r="C161" s="335"/>
      <c r="D161" s="24"/>
      <c r="E161" s="24" t="s">
        <v>28</v>
      </c>
      <c r="F161" s="24"/>
      <c r="G161" s="24"/>
      <c r="H161" s="24"/>
      <c r="I161" s="24"/>
      <c r="J161" s="24"/>
      <c r="K161" s="24"/>
      <c r="L161" s="24"/>
      <c r="M161" s="24"/>
      <c r="N161" s="24"/>
      <c r="O161" s="24"/>
      <c r="P161" s="24"/>
      <c r="Q161" s="24"/>
      <c r="R161" s="24"/>
      <c r="S161" s="24"/>
      <c r="T161" s="24"/>
      <c r="U161" s="259" t="s">
        <v>595</v>
      </c>
      <c r="V161" s="259"/>
      <c r="W161" s="259"/>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331"/>
      <c r="CO161" s="58"/>
    </row>
    <row r="162" spans="2:93" s="2" customFormat="1" ht="15.75" customHeight="1">
      <c r="B162" s="212"/>
      <c r="C162" s="335"/>
      <c r="D162" s="24"/>
      <c r="E162" s="24" t="s">
        <v>29</v>
      </c>
      <c r="F162" s="24"/>
      <c r="G162" s="24"/>
      <c r="H162" s="24"/>
      <c r="I162" s="24"/>
      <c r="J162" s="24"/>
      <c r="K162" s="24"/>
      <c r="L162" s="24"/>
      <c r="M162" s="24"/>
      <c r="N162" s="24"/>
      <c r="O162" s="24"/>
      <c r="P162" s="24"/>
      <c r="Q162" s="24"/>
      <c r="R162" s="24"/>
      <c r="S162" s="24"/>
      <c r="T162" s="24"/>
      <c r="U162" s="233"/>
      <c r="V162" s="233"/>
      <c r="W162" s="233"/>
      <c r="X162" s="233"/>
      <c r="Y162" s="233"/>
      <c r="Z162" s="233"/>
      <c r="AA162" s="233"/>
      <c r="AB162" s="233"/>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8"/>
      <c r="CC162" s="329"/>
      <c r="CO162" s="58"/>
    </row>
    <row r="163" spans="2:93" s="2" customFormat="1" ht="15.75" customHeight="1">
      <c r="B163" s="212"/>
      <c r="C163" s="335"/>
      <c r="D163" s="28"/>
      <c r="E163" s="28" t="s">
        <v>30</v>
      </c>
      <c r="F163" s="28"/>
      <c r="G163" s="28"/>
      <c r="H163" s="28"/>
      <c r="I163" s="28"/>
      <c r="J163" s="28"/>
      <c r="K163" s="28"/>
      <c r="L163" s="28"/>
      <c r="M163" s="28"/>
      <c r="N163" s="28"/>
      <c r="O163" s="28"/>
      <c r="P163" s="28"/>
      <c r="Q163" s="28"/>
      <c r="R163" s="28"/>
      <c r="S163" s="28"/>
      <c r="T163" s="28"/>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02"/>
      <c r="CC163" s="332"/>
      <c r="CO163" s="58"/>
    </row>
    <row r="164" spans="2:93" s="2" customFormat="1" ht="15.75" customHeight="1">
      <c r="B164" s="212"/>
      <c r="C164" s="335" t="s">
        <v>958</v>
      </c>
      <c r="D164" s="24"/>
      <c r="E164" s="24" t="s">
        <v>18</v>
      </c>
      <c r="F164" s="24"/>
      <c r="G164" s="24"/>
      <c r="H164" s="24"/>
      <c r="I164" s="24"/>
      <c r="J164" s="24"/>
      <c r="K164" s="24"/>
      <c r="L164" s="24"/>
      <c r="M164" s="24"/>
      <c r="N164" s="24"/>
      <c r="O164" s="24"/>
      <c r="P164" s="24"/>
      <c r="Q164" s="24"/>
      <c r="R164" s="24"/>
      <c r="S164" s="24"/>
      <c r="T164" s="24"/>
      <c r="U164" s="24"/>
      <c r="V164" s="24" t="s">
        <v>19</v>
      </c>
      <c r="W164" s="24"/>
      <c r="X164" s="233"/>
      <c r="Y164" s="233"/>
      <c r="Z164" s="233"/>
      <c r="AA164" s="233"/>
      <c r="AB164" s="65" t="s">
        <v>20</v>
      </c>
      <c r="AC164" s="24"/>
      <c r="AD164" s="24"/>
      <c r="AE164" s="24"/>
      <c r="AF164" s="24"/>
      <c r="AG164" s="24"/>
      <c r="AH164" s="24"/>
      <c r="AI164" s="24"/>
      <c r="AJ164" s="24"/>
      <c r="AK164" s="24"/>
      <c r="AL164" s="24" t="s">
        <v>19</v>
      </c>
      <c r="AM164" s="24"/>
      <c r="AN164" s="262"/>
      <c r="AO164" s="262"/>
      <c r="AP164" s="262"/>
      <c r="AQ164" s="262"/>
      <c r="AR164" s="262"/>
      <c r="AS164" s="262"/>
      <c r="AT164" s="262"/>
      <c r="AU164" s="262"/>
      <c r="AV164" s="262"/>
      <c r="AW164" s="262"/>
      <c r="AX164" s="262"/>
      <c r="AY164" s="262"/>
      <c r="AZ164" s="65" t="s">
        <v>21</v>
      </c>
      <c r="BA164" s="24"/>
      <c r="BB164" s="24"/>
      <c r="BC164" s="24"/>
      <c r="BD164" s="24"/>
      <c r="BE164" s="24"/>
      <c r="BF164" s="24"/>
      <c r="BG164" s="24"/>
      <c r="BH164" s="24"/>
      <c r="BI164" s="233"/>
      <c r="BJ164" s="233"/>
      <c r="BK164" s="233"/>
      <c r="BL164" s="233"/>
      <c r="BM164" s="233"/>
      <c r="BN164" s="233"/>
      <c r="BO164" s="233"/>
      <c r="BP164" s="233"/>
      <c r="BQ164" s="233"/>
      <c r="BR164" s="233"/>
      <c r="BS164" s="233"/>
      <c r="BT164" s="233"/>
      <c r="BU164" s="65" t="s">
        <v>22</v>
      </c>
      <c r="BV164" s="24"/>
      <c r="BW164" s="24"/>
      <c r="BX164" s="24"/>
      <c r="BY164" s="24"/>
      <c r="BZ164" s="24"/>
      <c r="CA164" s="24"/>
      <c r="CB164" s="24"/>
      <c r="CC164" s="151"/>
      <c r="CO164" s="58"/>
    </row>
    <row r="165" spans="2:93" s="2" customFormat="1" ht="15.75" customHeight="1">
      <c r="B165" s="212"/>
      <c r="C165" s="335"/>
      <c r="D165" s="24"/>
      <c r="E165" s="24" t="s">
        <v>13</v>
      </c>
      <c r="F165" s="24"/>
      <c r="G165" s="24"/>
      <c r="H165" s="24"/>
      <c r="I165" s="24"/>
      <c r="J165" s="24"/>
      <c r="K165" s="24"/>
      <c r="L165" s="24"/>
      <c r="M165" s="24"/>
      <c r="N165" s="24"/>
      <c r="O165" s="24"/>
      <c r="P165" s="24"/>
      <c r="Q165" s="24"/>
      <c r="R165" s="24"/>
      <c r="S165" s="24"/>
      <c r="T165" s="24"/>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331"/>
      <c r="CO165" s="58"/>
    </row>
    <row r="166" spans="2:93" s="2" customFormat="1" ht="15.75" customHeight="1">
      <c r="B166" s="212"/>
      <c r="C166" s="335"/>
      <c r="D166" s="24"/>
      <c r="E166" s="24" t="s">
        <v>23</v>
      </c>
      <c r="F166" s="24"/>
      <c r="G166" s="24"/>
      <c r="H166" s="24"/>
      <c r="I166" s="24"/>
      <c r="J166" s="24"/>
      <c r="K166" s="24"/>
      <c r="L166" s="24"/>
      <c r="M166" s="24"/>
      <c r="N166" s="24"/>
      <c r="O166" s="24"/>
      <c r="P166" s="24"/>
      <c r="Q166" s="24"/>
      <c r="R166" s="24"/>
      <c r="S166" s="24"/>
      <c r="T166" s="24"/>
      <c r="U166" s="24"/>
      <c r="V166" s="24" t="s">
        <v>19</v>
      </c>
      <c r="W166" s="24"/>
      <c r="X166" s="233"/>
      <c r="Y166" s="233"/>
      <c r="Z166" s="233"/>
      <c r="AA166" s="233"/>
      <c r="AB166" s="65" t="s">
        <v>24</v>
      </c>
      <c r="AC166" s="24"/>
      <c r="AD166" s="24"/>
      <c r="AE166" s="24"/>
      <c r="AF166" s="24"/>
      <c r="AG166" s="24"/>
      <c r="AH166" s="24"/>
      <c r="AI166" s="24"/>
      <c r="AJ166" s="24"/>
      <c r="AK166" s="24"/>
      <c r="AL166" s="24" t="s">
        <v>19</v>
      </c>
      <c r="AM166" s="24"/>
      <c r="AN166" s="233"/>
      <c r="AO166" s="233"/>
      <c r="AP166" s="233"/>
      <c r="AQ166" s="233"/>
      <c r="AR166" s="233"/>
      <c r="AS166" s="233"/>
      <c r="AT166" s="233"/>
      <c r="AU166" s="233"/>
      <c r="AV166" s="233"/>
      <c r="AW166" s="24" t="s">
        <v>25</v>
      </c>
      <c r="AX166" s="24"/>
      <c r="AY166" s="24"/>
      <c r="AZ166" s="24"/>
      <c r="BA166" s="65"/>
      <c r="BB166" s="24"/>
      <c r="BC166" s="24"/>
      <c r="BD166" s="24"/>
      <c r="BE166" s="24"/>
      <c r="BF166" s="24"/>
      <c r="BG166" s="24"/>
      <c r="BH166" s="24"/>
      <c r="BI166" s="233"/>
      <c r="BJ166" s="233"/>
      <c r="BK166" s="233"/>
      <c r="BL166" s="233"/>
      <c r="BM166" s="233"/>
      <c r="BN166" s="233"/>
      <c r="BO166" s="233"/>
      <c r="BP166" s="233"/>
      <c r="BQ166" s="233"/>
      <c r="BR166" s="233"/>
      <c r="BS166" s="233"/>
      <c r="BT166" s="233"/>
      <c r="BU166" s="65" t="s">
        <v>22</v>
      </c>
      <c r="BV166" s="24"/>
      <c r="BW166" s="24"/>
      <c r="BX166" s="24"/>
      <c r="BY166" s="24"/>
      <c r="BZ166" s="24"/>
      <c r="CA166" s="24"/>
      <c r="CB166" s="24"/>
      <c r="CC166" s="151"/>
      <c r="CO166" s="58"/>
    </row>
    <row r="167" spans="2:93" s="2" customFormat="1" ht="15.75" customHeight="1">
      <c r="B167" s="212"/>
      <c r="C167" s="335"/>
      <c r="D167" s="24"/>
      <c r="E167" s="24"/>
      <c r="F167" s="24"/>
      <c r="G167" s="24"/>
      <c r="H167" s="24"/>
      <c r="I167" s="24"/>
      <c r="J167" s="24"/>
      <c r="K167" s="24"/>
      <c r="L167" s="24"/>
      <c r="M167" s="24"/>
      <c r="N167" s="24"/>
      <c r="O167" s="24"/>
      <c r="P167" s="24"/>
      <c r="Q167" s="24"/>
      <c r="R167" s="24"/>
      <c r="S167" s="24"/>
      <c r="T167" s="24"/>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331"/>
      <c r="CO167" s="58"/>
    </row>
    <row r="168" spans="2:93" s="2" customFormat="1" ht="15.75" customHeight="1">
      <c r="B168" s="212"/>
      <c r="C168" s="335"/>
      <c r="D168" s="24"/>
      <c r="E168" s="24" t="s">
        <v>28</v>
      </c>
      <c r="F168" s="24"/>
      <c r="G168" s="24"/>
      <c r="H168" s="24"/>
      <c r="I168" s="24"/>
      <c r="J168" s="24"/>
      <c r="K168" s="24"/>
      <c r="L168" s="24"/>
      <c r="M168" s="24"/>
      <c r="N168" s="24"/>
      <c r="O168" s="24"/>
      <c r="P168" s="24"/>
      <c r="Q168" s="24"/>
      <c r="R168" s="24"/>
      <c r="S168" s="24"/>
      <c r="T168" s="24"/>
      <c r="U168" s="259" t="s">
        <v>595</v>
      </c>
      <c r="V168" s="259"/>
      <c r="W168" s="259"/>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331"/>
      <c r="CO168" s="58"/>
    </row>
    <row r="169" spans="2:93" s="2" customFormat="1" ht="15.75" customHeight="1">
      <c r="B169" s="212"/>
      <c r="C169" s="335"/>
      <c r="D169" s="24"/>
      <c r="E169" s="24" t="s">
        <v>29</v>
      </c>
      <c r="F169" s="24"/>
      <c r="G169" s="24"/>
      <c r="H169" s="24"/>
      <c r="I169" s="24"/>
      <c r="J169" s="24"/>
      <c r="K169" s="24"/>
      <c r="L169" s="24"/>
      <c r="M169" s="24"/>
      <c r="N169" s="24"/>
      <c r="O169" s="24"/>
      <c r="P169" s="24"/>
      <c r="Q169" s="24"/>
      <c r="R169" s="24"/>
      <c r="S169" s="24"/>
      <c r="T169" s="24"/>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331"/>
      <c r="CO169" s="58"/>
    </row>
    <row r="170" spans="2:93" s="2" customFormat="1" ht="15.75" customHeight="1">
      <c r="B170" s="212"/>
      <c r="C170" s="335"/>
      <c r="D170" s="24"/>
      <c r="E170" s="24" t="s">
        <v>30</v>
      </c>
      <c r="F170" s="24"/>
      <c r="G170" s="24"/>
      <c r="H170" s="24"/>
      <c r="I170" s="24"/>
      <c r="J170" s="24"/>
      <c r="K170" s="24"/>
      <c r="L170" s="24"/>
      <c r="M170" s="24"/>
      <c r="N170" s="24"/>
      <c r="O170" s="24"/>
      <c r="P170" s="24"/>
      <c r="Q170" s="24"/>
      <c r="R170" s="24"/>
      <c r="S170" s="24"/>
      <c r="T170" s="24"/>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331"/>
      <c r="CO170" s="58"/>
    </row>
    <row r="171" spans="2:93" s="2" customFormat="1" ht="15.75" customHeight="1">
      <c r="B171" s="212"/>
      <c r="C171" s="335"/>
      <c r="D171" s="28"/>
      <c r="E171" s="28" t="s">
        <v>33</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302"/>
      <c r="AE171" s="302"/>
      <c r="AF171" s="302"/>
      <c r="AG171" s="302"/>
      <c r="AH171" s="302"/>
      <c r="AI171" s="302"/>
      <c r="AJ171" s="302"/>
      <c r="AK171" s="302"/>
      <c r="AL171" s="302"/>
      <c r="AM171" s="302"/>
      <c r="AN171" s="302"/>
      <c r="AO171" s="302"/>
      <c r="AP171" s="302"/>
      <c r="AQ171" s="302"/>
      <c r="AR171" s="302"/>
      <c r="AS171" s="302"/>
      <c r="AT171" s="302"/>
      <c r="AU171" s="302"/>
      <c r="AV171" s="302"/>
      <c r="AW171" s="302"/>
      <c r="AX171" s="302"/>
      <c r="AY171" s="302"/>
      <c r="AZ171" s="302"/>
      <c r="BA171" s="302"/>
      <c r="BB171" s="302"/>
      <c r="BC171" s="302"/>
      <c r="BD171" s="302"/>
      <c r="BE171" s="302"/>
      <c r="BF171" s="302"/>
      <c r="BG171" s="302"/>
      <c r="BH171" s="302"/>
      <c r="BI171" s="302"/>
      <c r="BJ171" s="302"/>
      <c r="BK171" s="302"/>
      <c r="BL171" s="302"/>
      <c r="BM171" s="302"/>
      <c r="BN171" s="302"/>
      <c r="BO171" s="302"/>
      <c r="BP171" s="302"/>
      <c r="BQ171" s="302"/>
      <c r="BR171" s="302"/>
      <c r="BS171" s="302"/>
      <c r="BT171" s="302"/>
      <c r="BU171" s="302"/>
      <c r="BV171" s="302"/>
      <c r="BW171" s="302"/>
      <c r="BX171" s="302"/>
      <c r="BY171" s="302"/>
      <c r="BZ171" s="302"/>
      <c r="CA171" s="302"/>
      <c r="CB171" s="302"/>
      <c r="CC171" s="332"/>
      <c r="CO171" s="58"/>
    </row>
    <row r="172" spans="2:93" s="2" customFormat="1" ht="15.75" customHeight="1">
      <c r="B172" s="212"/>
      <c r="C172" s="335"/>
      <c r="D172" s="24"/>
      <c r="E172" s="24" t="s">
        <v>18</v>
      </c>
      <c r="F172" s="24"/>
      <c r="G172" s="24"/>
      <c r="H172" s="24"/>
      <c r="I172" s="24"/>
      <c r="J172" s="24"/>
      <c r="K172" s="24"/>
      <c r="L172" s="24"/>
      <c r="M172" s="24"/>
      <c r="N172" s="24"/>
      <c r="O172" s="24"/>
      <c r="P172" s="24"/>
      <c r="Q172" s="24"/>
      <c r="R172" s="24"/>
      <c r="S172" s="24"/>
      <c r="T172" s="24"/>
      <c r="U172" s="24"/>
      <c r="V172" s="24" t="s">
        <v>19</v>
      </c>
      <c r="W172" s="24"/>
      <c r="X172" s="233"/>
      <c r="Y172" s="233"/>
      <c r="Z172" s="233"/>
      <c r="AA172" s="233"/>
      <c r="AB172" s="65" t="s">
        <v>20</v>
      </c>
      <c r="AC172" s="24"/>
      <c r="AD172" s="24"/>
      <c r="AE172" s="24"/>
      <c r="AF172" s="24"/>
      <c r="AG172" s="24"/>
      <c r="AH172" s="24"/>
      <c r="AI172" s="24"/>
      <c r="AJ172" s="24"/>
      <c r="AK172" s="24"/>
      <c r="AL172" s="24" t="s">
        <v>19</v>
      </c>
      <c r="AM172" s="24"/>
      <c r="AN172" s="262"/>
      <c r="AO172" s="262"/>
      <c r="AP172" s="262"/>
      <c r="AQ172" s="262"/>
      <c r="AR172" s="262"/>
      <c r="AS172" s="262"/>
      <c r="AT172" s="262"/>
      <c r="AU172" s="262"/>
      <c r="AV172" s="262"/>
      <c r="AW172" s="262"/>
      <c r="AX172" s="262"/>
      <c r="AY172" s="262"/>
      <c r="AZ172" s="65" t="s">
        <v>21</v>
      </c>
      <c r="BA172" s="24"/>
      <c r="BB172" s="24"/>
      <c r="BC172" s="24"/>
      <c r="BD172" s="24"/>
      <c r="BE172" s="24"/>
      <c r="BF172" s="24"/>
      <c r="BG172" s="24"/>
      <c r="BH172" s="24"/>
      <c r="BI172" s="233"/>
      <c r="BJ172" s="233"/>
      <c r="BK172" s="233"/>
      <c r="BL172" s="233"/>
      <c r="BM172" s="233"/>
      <c r="BN172" s="233"/>
      <c r="BO172" s="233"/>
      <c r="BP172" s="233"/>
      <c r="BQ172" s="233"/>
      <c r="BR172" s="233"/>
      <c r="BS172" s="233"/>
      <c r="BT172" s="233"/>
      <c r="BU172" s="65" t="s">
        <v>22</v>
      </c>
      <c r="BV172" s="24"/>
      <c r="BW172" s="24"/>
      <c r="BX172" s="24"/>
      <c r="BY172" s="24"/>
      <c r="BZ172" s="24"/>
      <c r="CA172" s="24"/>
      <c r="CB172" s="24"/>
      <c r="CC172" s="151"/>
      <c r="CO172" s="58"/>
    </row>
    <row r="173" spans="2:93" s="2" customFormat="1" ht="15.75" customHeight="1">
      <c r="B173" s="212"/>
      <c r="C173" s="335"/>
      <c r="D173" s="24"/>
      <c r="E173" s="24" t="s">
        <v>13</v>
      </c>
      <c r="F173" s="24"/>
      <c r="G173" s="24"/>
      <c r="H173" s="24"/>
      <c r="I173" s="24"/>
      <c r="J173" s="24"/>
      <c r="K173" s="24"/>
      <c r="L173" s="24"/>
      <c r="M173" s="24"/>
      <c r="N173" s="24"/>
      <c r="O173" s="24"/>
      <c r="P173" s="24"/>
      <c r="Q173" s="24"/>
      <c r="R173" s="24"/>
      <c r="S173" s="24"/>
      <c r="T173" s="24"/>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331"/>
      <c r="CO173" s="58"/>
    </row>
    <row r="174" spans="2:93" s="2" customFormat="1" ht="15.75" customHeight="1">
      <c r="B174" s="212"/>
      <c r="C174" s="335"/>
      <c r="D174" s="24"/>
      <c r="E174" s="24" t="s">
        <v>23</v>
      </c>
      <c r="F174" s="24"/>
      <c r="G174" s="24"/>
      <c r="H174" s="24"/>
      <c r="I174" s="24"/>
      <c r="J174" s="24"/>
      <c r="K174" s="24"/>
      <c r="L174" s="24"/>
      <c r="M174" s="24"/>
      <c r="N174" s="24"/>
      <c r="O174" s="24"/>
      <c r="P174" s="24"/>
      <c r="Q174" s="24"/>
      <c r="R174" s="24"/>
      <c r="S174" s="24"/>
      <c r="T174" s="24"/>
      <c r="U174" s="24"/>
      <c r="V174" s="24" t="s">
        <v>19</v>
      </c>
      <c r="W174" s="24"/>
      <c r="X174" s="233"/>
      <c r="Y174" s="233"/>
      <c r="Z174" s="233"/>
      <c r="AA174" s="233"/>
      <c r="AB174" s="65" t="s">
        <v>24</v>
      </c>
      <c r="AC174" s="24"/>
      <c r="AD174" s="24"/>
      <c r="AE174" s="24"/>
      <c r="AF174" s="24"/>
      <c r="AG174" s="24"/>
      <c r="AH174" s="24"/>
      <c r="AI174" s="24"/>
      <c r="AJ174" s="24"/>
      <c r="AK174" s="24"/>
      <c r="AL174" s="24" t="s">
        <v>19</v>
      </c>
      <c r="AM174" s="24"/>
      <c r="AN174" s="233"/>
      <c r="AO174" s="233"/>
      <c r="AP174" s="233"/>
      <c r="AQ174" s="233"/>
      <c r="AR174" s="233"/>
      <c r="AS174" s="233"/>
      <c r="AT174" s="233"/>
      <c r="AU174" s="233"/>
      <c r="AV174" s="233"/>
      <c r="AW174" s="24" t="s">
        <v>25</v>
      </c>
      <c r="AX174" s="24"/>
      <c r="AY174" s="24"/>
      <c r="AZ174" s="24"/>
      <c r="BA174" s="65"/>
      <c r="BB174" s="24"/>
      <c r="BC174" s="24"/>
      <c r="BD174" s="24"/>
      <c r="BE174" s="24"/>
      <c r="BF174" s="24"/>
      <c r="BG174" s="24"/>
      <c r="BH174" s="24"/>
      <c r="BI174" s="233"/>
      <c r="BJ174" s="233"/>
      <c r="BK174" s="233"/>
      <c r="BL174" s="233"/>
      <c r="BM174" s="233"/>
      <c r="BN174" s="233"/>
      <c r="BO174" s="233"/>
      <c r="BP174" s="233"/>
      <c r="BQ174" s="233"/>
      <c r="BR174" s="233"/>
      <c r="BS174" s="233"/>
      <c r="BT174" s="233"/>
      <c r="BU174" s="65" t="s">
        <v>22</v>
      </c>
      <c r="BV174" s="24"/>
      <c r="BW174" s="24"/>
      <c r="BX174" s="24"/>
      <c r="BY174" s="24"/>
      <c r="BZ174" s="24"/>
      <c r="CA174" s="24"/>
      <c r="CB174" s="24"/>
      <c r="CC174" s="151"/>
      <c r="CO174" s="58"/>
    </row>
    <row r="175" spans="2:93" s="2" customFormat="1" ht="15.75" customHeight="1">
      <c r="B175" s="212"/>
      <c r="C175" s="335"/>
      <c r="D175" s="24"/>
      <c r="E175" s="24"/>
      <c r="F175" s="24"/>
      <c r="G175" s="24"/>
      <c r="H175" s="24"/>
      <c r="I175" s="24"/>
      <c r="J175" s="24"/>
      <c r="K175" s="24"/>
      <c r="L175" s="24"/>
      <c r="M175" s="24"/>
      <c r="N175" s="24"/>
      <c r="O175" s="24"/>
      <c r="P175" s="24"/>
      <c r="Q175" s="24"/>
      <c r="R175" s="24"/>
      <c r="S175" s="24"/>
      <c r="T175" s="24"/>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331"/>
      <c r="CO175" s="58"/>
    </row>
    <row r="176" spans="2:93" s="2" customFormat="1" ht="15.75" customHeight="1">
      <c r="B176" s="212"/>
      <c r="C176" s="335"/>
      <c r="D176" s="24"/>
      <c r="E176" s="24" t="s">
        <v>28</v>
      </c>
      <c r="F176" s="24"/>
      <c r="G176" s="24"/>
      <c r="H176" s="24"/>
      <c r="I176" s="24"/>
      <c r="J176" s="24"/>
      <c r="K176" s="24"/>
      <c r="L176" s="24"/>
      <c r="M176" s="24"/>
      <c r="N176" s="24"/>
      <c r="O176" s="24"/>
      <c r="P176" s="24"/>
      <c r="Q176" s="24"/>
      <c r="R176" s="24"/>
      <c r="S176" s="24"/>
      <c r="T176" s="24"/>
      <c r="U176" s="259" t="s">
        <v>595</v>
      </c>
      <c r="V176" s="259"/>
      <c r="W176" s="259"/>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331"/>
      <c r="CO176" s="58"/>
    </row>
    <row r="177" spans="2:102" s="2" customFormat="1" ht="15.75" customHeight="1">
      <c r="B177" s="212"/>
      <c r="C177" s="335"/>
      <c r="D177" s="24"/>
      <c r="E177" s="24" t="s">
        <v>29</v>
      </c>
      <c r="F177" s="24"/>
      <c r="G177" s="24"/>
      <c r="H177" s="24"/>
      <c r="I177" s="24"/>
      <c r="J177" s="24"/>
      <c r="K177" s="24"/>
      <c r="L177" s="24"/>
      <c r="M177" s="24"/>
      <c r="N177" s="24"/>
      <c r="O177" s="24"/>
      <c r="P177" s="24"/>
      <c r="Q177" s="24"/>
      <c r="R177" s="24"/>
      <c r="S177" s="24"/>
      <c r="T177" s="24"/>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331"/>
      <c r="CO177" s="58"/>
    </row>
    <row r="178" spans="2:102" s="2" customFormat="1" ht="15.75" customHeight="1">
      <c r="B178" s="212"/>
      <c r="C178" s="335"/>
      <c r="D178" s="24"/>
      <c r="E178" s="24" t="s">
        <v>30</v>
      </c>
      <c r="F178" s="24"/>
      <c r="G178" s="24"/>
      <c r="H178" s="24"/>
      <c r="I178" s="24"/>
      <c r="J178" s="24"/>
      <c r="K178" s="24"/>
      <c r="L178" s="24"/>
      <c r="M178" s="24"/>
      <c r="N178" s="24"/>
      <c r="O178" s="24"/>
      <c r="P178" s="24"/>
      <c r="Q178" s="24"/>
      <c r="R178" s="24"/>
      <c r="S178" s="24"/>
      <c r="T178" s="24"/>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331"/>
      <c r="CO178" s="58"/>
    </row>
    <row r="179" spans="2:102" s="2" customFormat="1" ht="15.75" customHeight="1">
      <c r="B179" s="212"/>
      <c r="C179" s="335"/>
      <c r="D179" s="28"/>
      <c r="E179" s="28" t="s">
        <v>33</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302"/>
      <c r="AE179" s="302"/>
      <c r="AF179" s="302"/>
      <c r="AG179" s="302"/>
      <c r="AH179" s="302"/>
      <c r="AI179" s="302"/>
      <c r="AJ179" s="302"/>
      <c r="AK179" s="302"/>
      <c r="AL179" s="302"/>
      <c r="AM179" s="302"/>
      <c r="AN179" s="302"/>
      <c r="AO179" s="302"/>
      <c r="AP179" s="302"/>
      <c r="AQ179" s="302"/>
      <c r="AR179" s="302"/>
      <c r="AS179" s="302"/>
      <c r="AT179" s="302"/>
      <c r="AU179" s="302"/>
      <c r="AV179" s="302"/>
      <c r="AW179" s="302"/>
      <c r="AX179" s="302"/>
      <c r="AY179" s="302"/>
      <c r="AZ179" s="302"/>
      <c r="BA179" s="302"/>
      <c r="BB179" s="302"/>
      <c r="BC179" s="302"/>
      <c r="BD179" s="302"/>
      <c r="BE179" s="302"/>
      <c r="BF179" s="302"/>
      <c r="BG179" s="302"/>
      <c r="BH179" s="302"/>
      <c r="BI179" s="302"/>
      <c r="BJ179" s="302"/>
      <c r="BK179" s="302"/>
      <c r="BL179" s="302"/>
      <c r="BM179" s="302"/>
      <c r="BN179" s="302"/>
      <c r="BO179" s="302"/>
      <c r="BP179" s="302"/>
      <c r="BQ179" s="302"/>
      <c r="BR179" s="302"/>
      <c r="BS179" s="302"/>
      <c r="BT179" s="302"/>
      <c r="BU179" s="302"/>
      <c r="BV179" s="302"/>
      <c r="BW179" s="302"/>
      <c r="BX179" s="302"/>
      <c r="BY179" s="302"/>
      <c r="BZ179" s="302"/>
      <c r="CA179" s="302"/>
      <c r="CB179" s="302"/>
      <c r="CC179" s="332"/>
      <c r="CO179" s="58"/>
    </row>
    <row r="180" spans="2:102" s="1" customFormat="1" ht="20.100000000000001" customHeight="1">
      <c r="B180" s="213"/>
      <c r="C180" s="335"/>
      <c r="D180" s="24" t="s">
        <v>35</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3"/>
    </row>
    <row r="181" spans="2:102" s="2" customFormat="1" ht="20.100000000000001" customHeight="1">
      <c r="B181" s="213"/>
      <c r="C181" s="335"/>
      <c r="D181" s="267" t="s">
        <v>37</v>
      </c>
      <c r="E181" s="267"/>
      <c r="F181" s="24"/>
      <c r="G181" s="24" t="s">
        <v>598</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67" t="s">
        <v>37</v>
      </c>
      <c r="AR181" s="267"/>
      <c r="AS181" s="24"/>
      <c r="AT181" s="24" t="s">
        <v>600</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51"/>
      <c r="CD181" s="24"/>
      <c r="CE181" s="24"/>
      <c r="CF181" s="24"/>
      <c r="CG181" s="24"/>
      <c r="CH181" s="24"/>
      <c r="CI181" s="24"/>
      <c r="CJ181" s="24"/>
    </row>
    <row r="182" spans="2:102" s="2" customFormat="1" ht="20.100000000000001" customHeight="1">
      <c r="B182" s="213"/>
      <c r="C182" s="335"/>
      <c r="D182" s="24" t="s">
        <v>38</v>
      </c>
      <c r="E182" s="24"/>
      <c r="F182" s="24"/>
      <c r="G182" s="24"/>
      <c r="H182" s="24"/>
      <c r="I182" s="24"/>
      <c r="J182" s="24"/>
      <c r="K182" s="24"/>
      <c r="L182" s="24"/>
      <c r="M182" s="24"/>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24"/>
      <c r="AL182" s="24"/>
      <c r="AM182" s="24"/>
      <c r="AN182" s="24"/>
      <c r="AO182" s="24"/>
      <c r="AP182" s="24"/>
      <c r="AQ182" s="24" t="s">
        <v>38</v>
      </c>
      <c r="AR182" s="24"/>
      <c r="AS182" s="24"/>
      <c r="AT182" s="24"/>
      <c r="AU182" s="24"/>
      <c r="AV182" s="24"/>
      <c r="AW182" s="24"/>
      <c r="AX182" s="24"/>
      <c r="AY182" s="24"/>
      <c r="AZ182" s="24"/>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24"/>
      <c r="CB182" s="24"/>
      <c r="CC182" s="151"/>
      <c r="CD182" s="24"/>
      <c r="CE182" s="24"/>
      <c r="CF182" s="24"/>
      <c r="CG182" s="24"/>
      <c r="CH182" s="24"/>
      <c r="CI182" s="24"/>
      <c r="CJ182" s="24"/>
    </row>
    <row r="183" spans="2:102" s="2" customFormat="1" ht="20.100000000000001" customHeight="1">
      <c r="B183" s="213"/>
      <c r="C183" s="335"/>
      <c r="D183" s="28" t="s">
        <v>599</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56</v>
      </c>
      <c r="AD183" s="28"/>
      <c r="AE183" s="330"/>
      <c r="AF183" s="330"/>
      <c r="AG183" s="330"/>
      <c r="AH183" s="330"/>
      <c r="AI183" s="330"/>
      <c r="AJ183" s="330"/>
      <c r="AK183" s="330"/>
      <c r="AL183" s="330"/>
      <c r="AM183" s="330"/>
      <c r="AN183" s="330"/>
      <c r="AO183" s="28" t="s">
        <v>22</v>
      </c>
      <c r="AP183" s="28"/>
      <c r="AQ183" s="28" t="s">
        <v>599</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56</v>
      </c>
      <c r="BQ183" s="28"/>
      <c r="BR183" s="150"/>
      <c r="BS183" s="150"/>
      <c r="BT183" s="150"/>
      <c r="BU183" s="150"/>
      <c r="BV183" s="150"/>
      <c r="BW183" s="150"/>
      <c r="BX183" s="150"/>
      <c r="BY183" s="150"/>
      <c r="BZ183" s="150"/>
      <c r="CA183" s="150"/>
      <c r="CB183" s="28" t="s">
        <v>22</v>
      </c>
      <c r="CC183" s="152"/>
      <c r="CD183" s="148"/>
      <c r="CE183" s="148"/>
      <c r="CF183" s="148"/>
      <c r="CG183" s="148"/>
      <c r="CH183" s="148"/>
      <c r="CI183" s="24" t="s">
        <v>22</v>
      </c>
      <c r="CJ183" s="24"/>
    </row>
    <row r="184" spans="2:102" s="2" customFormat="1" ht="20.100000000000001" customHeight="1">
      <c r="B184" s="213"/>
      <c r="C184" s="335"/>
      <c r="D184" s="334" t="s">
        <v>37</v>
      </c>
      <c r="E184" s="334"/>
      <c r="F184" s="76"/>
      <c r="G184" s="76" t="s">
        <v>601</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34" t="s">
        <v>37</v>
      </c>
      <c r="AR184" s="334"/>
      <c r="AS184" s="76"/>
      <c r="AT184" s="76" t="s">
        <v>603</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3"/>
      <c r="CD184" s="65"/>
      <c r="CE184" s="65"/>
      <c r="CF184" s="65"/>
      <c r="CG184" s="65"/>
      <c r="CH184" s="65"/>
      <c r="CI184" s="65"/>
      <c r="CJ184" s="65"/>
    </row>
    <row r="185" spans="2:102" s="2" customFormat="1" ht="20.100000000000001" customHeight="1">
      <c r="B185" s="213"/>
      <c r="C185" s="335"/>
      <c r="D185" s="24" t="s">
        <v>38</v>
      </c>
      <c r="E185" s="24"/>
      <c r="F185" s="24"/>
      <c r="G185" s="24"/>
      <c r="H185" s="24"/>
      <c r="I185" s="24"/>
      <c r="J185" s="24"/>
      <c r="K185" s="24"/>
      <c r="L185" s="24"/>
      <c r="M185" s="24"/>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65"/>
      <c r="AL185" s="65"/>
      <c r="AM185" s="65"/>
      <c r="AN185" s="65"/>
      <c r="AO185" s="65"/>
      <c r="AP185" s="65"/>
      <c r="AQ185" s="24" t="s">
        <v>38</v>
      </c>
      <c r="AR185" s="24"/>
      <c r="AS185" s="24"/>
      <c r="AT185" s="24"/>
      <c r="AU185" s="24"/>
      <c r="AV185" s="24"/>
      <c r="AW185" s="24"/>
      <c r="AX185" s="24"/>
      <c r="AY185" s="24"/>
      <c r="AZ185" s="24"/>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65"/>
      <c r="CB185" s="65"/>
      <c r="CC185" s="154"/>
      <c r="CD185" s="65"/>
      <c r="CE185" s="65"/>
      <c r="CF185" s="65"/>
      <c r="CG185" s="65"/>
      <c r="CH185" s="65"/>
      <c r="CI185" s="65"/>
      <c r="CJ185" s="65"/>
    </row>
    <row r="186" spans="2:102" s="2" customFormat="1" ht="20.100000000000001" customHeight="1">
      <c r="B186" s="213"/>
      <c r="C186" s="335"/>
      <c r="D186" s="28" t="s">
        <v>602</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56</v>
      </c>
      <c r="AD186" s="28"/>
      <c r="AE186" s="330"/>
      <c r="AF186" s="330"/>
      <c r="AG186" s="330"/>
      <c r="AH186" s="330"/>
      <c r="AI186" s="330"/>
      <c r="AJ186" s="330"/>
      <c r="AK186" s="330"/>
      <c r="AL186" s="330"/>
      <c r="AM186" s="330"/>
      <c r="AN186" s="330"/>
      <c r="AO186" s="28" t="s">
        <v>22</v>
      </c>
      <c r="AP186" s="28"/>
      <c r="AQ186" s="28" t="s">
        <v>602</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56</v>
      </c>
      <c r="BQ186" s="28"/>
      <c r="BR186" s="330"/>
      <c r="BS186" s="330"/>
      <c r="BT186" s="330"/>
      <c r="BU186" s="330"/>
      <c r="BV186" s="330"/>
      <c r="BW186" s="330"/>
      <c r="BX186" s="330"/>
      <c r="BY186" s="330"/>
      <c r="BZ186" s="330"/>
      <c r="CA186" s="330"/>
      <c r="CB186" s="28" t="s">
        <v>22</v>
      </c>
      <c r="CC186" s="155"/>
      <c r="CD186" s="148"/>
      <c r="CE186" s="148"/>
      <c r="CF186" s="148"/>
      <c r="CG186" s="148"/>
      <c r="CH186" s="148"/>
      <c r="CI186" s="24" t="s">
        <v>22</v>
      </c>
      <c r="CJ186" s="24"/>
    </row>
    <row r="187" spans="2:102" s="1" customFormat="1" ht="15.75" customHeight="1">
      <c r="B187" s="213"/>
      <c r="C187" s="336" t="s">
        <v>960</v>
      </c>
      <c r="D187" s="24"/>
      <c r="E187" s="24" t="s">
        <v>18</v>
      </c>
      <c r="F187" s="24"/>
      <c r="G187" s="24"/>
      <c r="H187" s="24"/>
      <c r="I187" s="24"/>
      <c r="J187" s="24"/>
      <c r="K187" s="24"/>
      <c r="L187" s="24"/>
      <c r="M187" s="24"/>
      <c r="N187" s="24"/>
      <c r="O187" s="24"/>
      <c r="P187" s="24"/>
      <c r="Q187" s="24"/>
      <c r="R187" s="24"/>
      <c r="S187" s="24"/>
      <c r="T187" s="24"/>
      <c r="U187" s="24"/>
      <c r="V187" s="24" t="s">
        <v>19</v>
      </c>
      <c r="W187" s="24"/>
      <c r="X187" s="233"/>
      <c r="Y187" s="233"/>
      <c r="Z187" s="233"/>
      <c r="AA187" s="233"/>
      <c r="AB187" s="65" t="s">
        <v>20</v>
      </c>
      <c r="AC187" s="24"/>
      <c r="AD187" s="24"/>
      <c r="AE187" s="24"/>
      <c r="AF187" s="24"/>
      <c r="AG187" s="24"/>
      <c r="AH187" s="24"/>
      <c r="AI187" s="24"/>
      <c r="AJ187" s="24"/>
      <c r="AK187" s="24"/>
      <c r="AL187" s="24" t="s">
        <v>19</v>
      </c>
      <c r="AM187" s="24"/>
      <c r="AN187" s="262"/>
      <c r="AO187" s="262"/>
      <c r="AP187" s="262"/>
      <c r="AQ187" s="262"/>
      <c r="AR187" s="262"/>
      <c r="AS187" s="262"/>
      <c r="AT187" s="262"/>
      <c r="AU187" s="262"/>
      <c r="AV187" s="262"/>
      <c r="AW187" s="262"/>
      <c r="AX187" s="262"/>
      <c r="AY187" s="262"/>
      <c r="AZ187" s="65" t="s">
        <v>21</v>
      </c>
      <c r="BA187" s="24"/>
      <c r="BB187" s="24"/>
      <c r="BC187" s="24"/>
      <c r="BD187" s="24"/>
      <c r="BE187" s="24"/>
      <c r="BF187" s="24"/>
      <c r="BG187" s="24"/>
      <c r="BH187" s="24"/>
      <c r="BI187" s="233"/>
      <c r="BJ187" s="233"/>
      <c r="BK187" s="233"/>
      <c r="BL187" s="233"/>
      <c r="BM187" s="233"/>
      <c r="BN187" s="233"/>
      <c r="BO187" s="233"/>
      <c r="BP187" s="233"/>
      <c r="BQ187" s="233"/>
      <c r="BR187" s="233"/>
      <c r="BS187" s="233"/>
      <c r="BT187" s="233"/>
      <c r="BU187" s="65" t="s">
        <v>22</v>
      </c>
      <c r="BV187" s="24"/>
      <c r="BW187" s="24"/>
      <c r="BX187" s="24"/>
      <c r="BY187" s="24"/>
      <c r="BZ187" s="24"/>
      <c r="CA187" s="24"/>
      <c r="CB187" s="24"/>
      <c r="CC187" s="151"/>
      <c r="CP187" s="2"/>
      <c r="CQ187" s="2"/>
      <c r="CR187" s="2"/>
      <c r="CV187" s="2"/>
      <c r="CW187" s="2"/>
      <c r="CX187" s="2"/>
    </row>
    <row r="188" spans="2:102" s="1" customFormat="1" ht="15.75" customHeight="1">
      <c r="B188" s="213"/>
      <c r="C188" s="336"/>
      <c r="D188" s="24"/>
      <c r="E188" s="24" t="s">
        <v>13</v>
      </c>
      <c r="F188" s="24"/>
      <c r="G188" s="24"/>
      <c r="H188" s="24"/>
      <c r="I188" s="24"/>
      <c r="J188" s="24"/>
      <c r="K188" s="24"/>
      <c r="L188" s="24"/>
      <c r="M188" s="24"/>
      <c r="N188" s="24"/>
      <c r="O188" s="24"/>
      <c r="P188" s="24"/>
      <c r="Q188" s="24"/>
      <c r="R188" s="24"/>
      <c r="S188" s="24"/>
      <c r="T188" s="24"/>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331"/>
      <c r="CP188" s="2"/>
      <c r="CQ188" s="2"/>
      <c r="CR188" s="2"/>
      <c r="CV188" s="2"/>
      <c r="CW188" s="2"/>
      <c r="CX188" s="2"/>
    </row>
    <row r="189" spans="2:102" s="1" customFormat="1" ht="15.75" customHeight="1">
      <c r="B189" s="213"/>
      <c r="C189" s="336"/>
      <c r="D189" s="24"/>
      <c r="E189" s="24" t="s">
        <v>23</v>
      </c>
      <c r="F189" s="24"/>
      <c r="G189" s="24"/>
      <c r="H189" s="24"/>
      <c r="I189" s="24"/>
      <c r="J189" s="24"/>
      <c r="K189" s="24"/>
      <c r="L189" s="24"/>
      <c r="M189" s="24"/>
      <c r="N189" s="24"/>
      <c r="O189" s="24"/>
      <c r="P189" s="24"/>
      <c r="Q189" s="24"/>
      <c r="R189" s="24"/>
      <c r="S189" s="24"/>
      <c r="T189" s="24"/>
      <c r="U189" s="24"/>
      <c r="V189" s="24" t="s">
        <v>19</v>
      </c>
      <c r="W189" s="24"/>
      <c r="X189" s="233"/>
      <c r="Y189" s="233"/>
      <c r="Z189" s="233"/>
      <c r="AA189" s="233"/>
      <c r="AB189" s="65" t="s">
        <v>24</v>
      </c>
      <c r="AC189" s="24"/>
      <c r="AD189" s="24"/>
      <c r="AE189" s="24"/>
      <c r="AF189" s="24"/>
      <c r="AG189" s="24"/>
      <c r="AH189" s="24"/>
      <c r="AI189" s="24"/>
      <c r="AJ189" s="24"/>
      <c r="AK189" s="24"/>
      <c r="AL189" s="24" t="s">
        <v>19</v>
      </c>
      <c r="AM189" s="24"/>
      <c r="AN189" s="233"/>
      <c r="AO189" s="233"/>
      <c r="AP189" s="233"/>
      <c r="AQ189" s="233"/>
      <c r="AR189" s="233"/>
      <c r="AS189" s="233"/>
      <c r="AT189" s="233"/>
      <c r="AU189" s="233"/>
      <c r="AV189" s="233"/>
      <c r="AW189" s="24" t="s">
        <v>25</v>
      </c>
      <c r="AX189" s="24"/>
      <c r="AY189" s="24"/>
      <c r="AZ189" s="24"/>
      <c r="BA189" s="65"/>
      <c r="BB189" s="24"/>
      <c r="BC189" s="24"/>
      <c r="BD189" s="24"/>
      <c r="BE189" s="24"/>
      <c r="BF189" s="24"/>
      <c r="BG189" s="24"/>
      <c r="BH189" s="24"/>
      <c r="BI189" s="233"/>
      <c r="BJ189" s="233"/>
      <c r="BK189" s="233"/>
      <c r="BL189" s="233"/>
      <c r="BM189" s="233"/>
      <c r="BN189" s="233"/>
      <c r="BO189" s="233"/>
      <c r="BP189" s="233"/>
      <c r="BQ189" s="233"/>
      <c r="BR189" s="233"/>
      <c r="BS189" s="233"/>
      <c r="BT189" s="233"/>
      <c r="BU189" s="65" t="s">
        <v>22</v>
      </c>
      <c r="BV189" s="24"/>
      <c r="BW189" s="24"/>
      <c r="BX189" s="24"/>
      <c r="BY189" s="24"/>
      <c r="BZ189" s="24"/>
      <c r="CA189" s="24"/>
      <c r="CB189" s="24"/>
      <c r="CC189" s="151"/>
      <c r="CP189" s="2"/>
      <c r="CQ189" s="2"/>
      <c r="CR189" s="2"/>
      <c r="CV189" s="2"/>
      <c r="CW189" s="2"/>
      <c r="CX189" s="2"/>
    </row>
    <row r="190" spans="2:102" s="1" customFormat="1" ht="15.75" customHeight="1">
      <c r="B190" s="213"/>
      <c r="C190" s="336"/>
      <c r="D190" s="24"/>
      <c r="E190" s="24"/>
      <c r="F190" s="24"/>
      <c r="G190" s="24"/>
      <c r="H190" s="24"/>
      <c r="I190" s="24"/>
      <c r="J190" s="24"/>
      <c r="K190" s="24"/>
      <c r="L190" s="24"/>
      <c r="M190" s="24"/>
      <c r="N190" s="24"/>
      <c r="O190" s="24"/>
      <c r="P190" s="24"/>
      <c r="Q190" s="24"/>
      <c r="R190" s="24"/>
      <c r="S190" s="24"/>
      <c r="T190" s="24"/>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331"/>
      <c r="CP190" s="2"/>
      <c r="CQ190" s="2"/>
      <c r="CR190" s="2"/>
      <c r="CV190" s="2"/>
      <c r="CW190" s="2"/>
      <c r="CX190" s="2"/>
    </row>
    <row r="191" spans="2:102" s="1" customFormat="1" ht="15.75" customHeight="1">
      <c r="B191" s="213"/>
      <c r="C191" s="336"/>
      <c r="D191" s="24"/>
      <c r="E191" s="24" t="s">
        <v>28</v>
      </c>
      <c r="F191" s="24"/>
      <c r="G191" s="24"/>
      <c r="H191" s="24"/>
      <c r="I191" s="24"/>
      <c r="J191" s="24"/>
      <c r="K191" s="24"/>
      <c r="L191" s="24"/>
      <c r="M191" s="24"/>
      <c r="N191" s="24"/>
      <c r="O191" s="24"/>
      <c r="P191" s="24"/>
      <c r="Q191" s="24"/>
      <c r="R191" s="24"/>
      <c r="S191" s="24"/>
      <c r="T191" s="24"/>
      <c r="U191" s="259" t="s">
        <v>595</v>
      </c>
      <c r="V191" s="259"/>
      <c r="W191" s="259"/>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331"/>
      <c r="CP191" s="2"/>
      <c r="CQ191" s="2"/>
      <c r="CR191" s="2"/>
      <c r="CV191" s="2"/>
      <c r="CW191" s="2"/>
      <c r="CX191" s="2"/>
    </row>
    <row r="192" spans="2:102" s="1" customFormat="1" ht="15.75" customHeight="1">
      <c r="B192" s="213"/>
      <c r="C192" s="336"/>
      <c r="D192" s="24"/>
      <c r="E192" s="24" t="s">
        <v>29</v>
      </c>
      <c r="F192" s="24"/>
      <c r="G192" s="24"/>
      <c r="H192" s="24"/>
      <c r="I192" s="24"/>
      <c r="J192" s="24"/>
      <c r="K192" s="24"/>
      <c r="L192" s="24"/>
      <c r="M192" s="24"/>
      <c r="N192" s="24"/>
      <c r="O192" s="24"/>
      <c r="P192" s="24"/>
      <c r="Q192" s="24"/>
      <c r="R192" s="24"/>
      <c r="S192" s="24"/>
      <c r="T192" s="24"/>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331"/>
      <c r="CP192" s="2"/>
      <c r="CQ192" s="2"/>
      <c r="CR192" s="2"/>
    </row>
    <row r="193" spans="2:96" s="1" customFormat="1" ht="15.75" customHeight="1">
      <c r="B193" s="213"/>
      <c r="C193" s="336"/>
      <c r="D193" s="24"/>
      <c r="E193" s="24" t="s">
        <v>30</v>
      </c>
      <c r="F193" s="24"/>
      <c r="G193" s="24"/>
      <c r="H193" s="24"/>
      <c r="I193" s="24"/>
      <c r="J193" s="24"/>
      <c r="K193" s="24"/>
      <c r="L193" s="24"/>
      <c r="M193" s="24"/>
      <c r="N193" s="24"/>
      <c r="O193" s="24"/>
      <c r="P193" s="24"/>
      <c r="Q193" s="24"/>
      <c r="R193" s="24"/>
      <c r="S193" s="24"/>
      <c r="T193" s="24"/>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331"/>
      <c r="CP193" s="2"/>
      <c r="CQ193" s="2"/>
      <c r="CR193" s="2"/>
    </row>
    <row r="194" spans="2:96" s="1" customFormat="1" ht="15.75" customHeight="1">
      <c r="B194" s="213"/>
      <c r="C194" s="336"/>
      <c r="D194" s="28"/>
      <c r="E194" s="28" t="s">
        <v>49</v>
      </c>
      <c r="F194" s="28"/>
      <c r="G194" s="28"/>
      <c r="H194" s="28"/>
      <c r="I194" s="28"/>
      <c r="J194" s="28"/>
      <c r="K194" s="28"/>
      <c r="L194" s="28"/>
      <c r="M194" s="28"/>
      <c r="N194" s="28"/>
      <c r="O194" s="28"/>
      <c r="P194" s="28"/>
      <c r="Q194" s="28"/>
      <c r="R194" s="28"/>
      <c r="S194" s="28"/>
      <c r="T194" s="28"/>
      <c r="U194" s="29"/>
      <c r="V194" s="29"/>
      <c r="W194" s="29"/>
      <c r="X194" s="28"/>
      <c r="Y194" s="28"/>
      <c r="Z194" s="28"/>
      <c r="AA194" s="28"/>
      <c r="AB194" s="302"/>
      <c r="AC194" s="302"/>
      <c r="AD194" s="302"/>
      <c r="AE194" s="302"/>
      <c r="AF194" s="302"/>
      <c r="AG194" s="302"/>
      <c r="AH194" s="302"/>
      <c r="AI194" s="302"/>
      <c r="AJ194" s="302"/>
      <c r="AK194" s="302"/>
      <c r="AL194" s="302"/>
      <c r="AM194" s="302"/>
      <c r="AN194" s="302"/>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2"/>
      <c r="BQ194" s="302"/>
      <c r="BR194" s="302"/>
      <c r="BS194" s="302"/>
      <c r="BT194" s="302"/>
      <c r="BU194" s="302"/>
      <c r="BV194" s="302"/>
      <c r="BW194" s="302"/>
      <c r="BX194" s="302"/>
      <c r="BY194" s="302"/>
      <c r="BZ194" s="302"/>
      <c r="CA194" s="302"/>
      <c r="CB194" s="302"/>
      <c r="CC194" s="332"/>
      <c r="CP194" s="2"/>
      <c r="CQ194" s="2"/>
      <c r="CR194" s="2"/>
    </row>
    <row r="195" spans="2:96" s="2" customFormat="1" ht="16.5" customHeight="1">
      <c r="B195" s="212"/>
      <c r="C195" s="335" t="s">
        <v>959</v>
      </c>
      <c r="D195" s="24"/>
      <c r="E195" s="24" t="s">
        <v>41</v>
      </c>
      <c r="F195" s="24"/>
      <c r="G195" s="24"/>
      <c r="H195" s="24"/>
      <c r="I195" s="24"/>
      <c r="J195" s="24"/>
      <c r="K195" s="24"/>
      <c r="L195" s="24"/>
      <c r="M195" s="24"/>
      <c r="N195" s="24"/>
      <c r="O195" s="24"/>
      <c r="P195" s="24"/>
      <c r="Q195" s="24"/>
      <c r="R195" s="24"/>
      <c r="S195" s="24"/>
      <c r="T195" s="24"/>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331"/>
      <c r="CD195" s="56" t="s">
        <v>569</v>
      </c>
    </row>
    <row r="196" spans="2:96" s="2" customFormat="1" ht="16.5" customHeight="1">
      <c r="B196" s="212"/>
      <c r="C196" s="335"/>
      <c r="D196" s="24"/>
      <c r="E196" s="24" t="s">
        <v>52</v>
      </c>
      <c r="F196" s="24"/>
      <c r="G196" s="24"/>
      <c r="H196" s="24"/>
      <c r="I196" s="24"/>
      <c r="J196" s="24"/>
      <c r="K196" s="24"/>
      <c r="L196" s="24"/>
      <c r="M196" s="24"/>
      <c r="N196" s="24"/>
      <c r="O196" s="24"/>
      <c r="P196" s="24"/>
      <c r="Q196" s="24" t="s">
        <v>53</v>
      </c>
      <c r="R196" s="24"/>
      <c r="S196" s="24"/>
      <c r="T196" s="24"/>
      <c r="U196" s="24"/>
      <c r="V196" s="24"/>
      <c r="W196" s="24"/>
      <c r="X196" s="24"/>
      <c r="Y196" s="24"/>
      <c r="Z196" s="24"/>
      <c r="AA196" s="24"/>
      <c r="AB196" s="24" t="s">
        <v>54</v>
      </c>
      <c r="AC196" s="24"/>
      <c r="AD196" s="262"/>
      <c r="AE196" s="262"/>
      <c r="AF196" s="262"/>
      <c r="AG196" s="262"/>
      <c r="AH196" s="262"/>
      <c r="AI196" s="262"/>
      <c r="AJ196" s="262"/>
      <c r="AK196" s="262"/>
      <c r="AL196" s="262"/>
      <c r="AM196" s="262"/>
      <c r="AN196" s="262"/>
      <c r="AO196" s="262"/>
      <c r="AP196" s="262"/>
      <c r="AQ196" s="24" t="s">
        <v>55</v>
      </c>
      <c r="AR196" s="24"/>
      <c r="AS196" s="24"/>
      <c r="AT196" s="24"/>
      <c r="AU196" s="24"/>
      <c r="AV196" s="24" t="s">
        <v>56</v>
      </c>
      <c r="AW196" s="24"/>
      <c r="AX196" s="262"/>
      <c r="AY196" s="262"/>
      <c r="AZ196" s="262"/>
      <c r="BA196" s="262"/>
      <c r="BB196" s="262"/>
      <c r="BC196" s="262"/>
      <c r="BD196" s="262"/>
      <c r="BE196" s="262"/>
      <c r="BF196" s="262"/>
      <c r="BG196" s="262"/>
      <c r="BH196" s="262"/>
      <c r="BI196" s="262"/>
      <c r="BJ196" s="262"/>
      <c r="BK196" s="24" t="s">
        <v>22</v>
      </c>
      <c r="BL196" s="24"/>
      <c r="BM196" s="24"/>
      <c r="BN196" s="24"/>
      <c r="BO196" s="24"/>
      <c r="BP196" s="24"/>
      <c r="BQ196" s="24"/>
      <c r="BR196" s="24"/>
      <c r="BS196" s="24"/>
      <c r="BT196" s="24"/>
      <c r="BU196" s="24"/>
      <c r="BV196" s="24"/>
      <c r="BW196" s="24"/>
      <c r="BX196" s="24"/>
      <c r="BY196" s="24"/>
      <c r="BZ196" s="24"/>
      <c r="CA196" s="24"/>
      <c r="CB196" s="24"/>
      <c r="CC196" s="151"/>
      <c r="CD196" s="56" t="s">
        <v>570</v>
      </c>
    </row>
    <row r="197" spans="2:96" s="2" customFormat="1" ht="16.5" customHeight="1">
      <c r="B197" s="212"/>
      <c r="C197" s="335"/>
      <c r="D197" s="24"/>
      <c r="E197" s="24"/>
      <c r="F197" s="24"/>
      <c r="G197" s="24"/>
      <c r="H197" s="24"/>
      <c r="I197" s="24"/>
      <c r="J197" s="24"/>
      <c r="K197" s="24"/>
      <c r="L197" s="24"/>
      <c r="M197" s="24"/>
      <c r="N197" s="24"/>
      <c r="O197" s="24"/>
      <c r="P197" s="24"/>
      <c r="Q197" s="24"/>
      <c r="R197" s="24"/>
      <c r="S197" s="24"/>
      <c r="T197" s="24"/>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331"/>
      <c r="CD197" s="56" t="s">
        <v>571</v>
      </c>
    </row>
    <row r="198" spans="2:96" s="2" customFormat="1" ht="16.5" customHeight="1">
      <c r="B198" s="212"/>
      <c r="C198" s="335"/>
      <c r="D198" s="24"/>
      <c r="E198" s="24" t="s">
        <v>14</v>
      </c>
      <c r="F198" s="24"/>
      <c r="G198" s="24"/>
      <c r="H198" s="24"/>
      <c r="I198" s="24"/>
      <c r="J198" s="24"/>
      <c r="K198" s="24"/>
      <c r="L198" s="24"/>
      <c r="M198" s="24"/>
      <c r="N198" s="24"/>
      <c r="O198" s="24"/>
      <c r="P198" s="24"/>
      <c r="Q198" s="24"/>
      <c r="R198" s="24"/>
      <c r="S198" s="24"/>
      <c r="T198" s="24"/>
      <c r="U198" s="259" t="s">
        <v>595</v>
      </c>
      <c r="V198" s="259"/>
      <c r="W198" s="259"/>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331"/>
      <c r="CD198" s="56" t="s">
        <v>572</v>
      </c>
    </row>
    <row r="199" spans="2:96" s="2" customFormat="1" ht="16.5" customHeight="1">
      <c r="B199" s="212"/>
      <c r="C199" s="335"/>
      <c r="D199" s="24"/>
      <c r="E199" s="24" t="s">
        <v>43</v>
      </c>
      <c r="F199" s="24"/>
      <c r="G199" s="24"/>
      <c r="H199" s="24"/>
      <c r="I199" s="24"/>
      <c r="J199" s="24"/>
      <c r="K199" s="24"/>
      <c r="L199" s="24"/>
      <c r="M199" s="24"/>
      <c r="N199" s="24"/>
      <c r="O199" s="24"/>
      <c r="P199" s="24"/>
      <c r="Q199" s="24"/>
      <c r="R199" s="24"/>
      <c r="S199" s="24"/>
      <c r="T199" s="24"/>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331"/>
      <c r="CD199" s="56" t="s">
        <v>573</v>
      </c>
    </row>
    <row r="200" spans="2:96" s="2" customFormat="1" ht="16.5" customHeight="1">
      <c r="B200" s="212"/>
      <c r="C200" s="335"/>
      <c r="D200" s="28"/>
      <c r="E200" s="28" t="s">
        <v>16</v>
      </c>
      <c r="F200" s="28"/>
      <c r="G200" s="28"/>
      <c r="H200" s="28"/>
      <c r="I200" s="28"/>
      <c r="J200" s="28"/>
      <c r="K200" s="28"/>
      <c r="L200" s="28"/>
      <c r="M200" s="28"/>
      <c r="N200" s="28"/>
      <c r="O200" s="28"/>
      <c r="P200" s="28"/>
      <c r="Q200" s="28"/>
      <c r="R200" s="28"/>
      <c r="S200" s="28"/>
      <c r="T200" s="28"/>
      <c r="U200" s="302"/>
      <c r="V200" s="302"/>
      <c r="W200" s="302"/>
      <c r="X200" s="302"/>
      <c r="Y200" s="302"/>
      <c r="Z200" s="302"/>
      <c r="AA200" s="302"/>
      <c r="AB200" s="302"/>
      <c r="AC200" s="302"/>
      <c r="AD200" s="302"/>
      <c r="AE200" s="302"/>
      <c r="AF200" s="302"/>
      <c r="AG200" s="302"/>
      <c r="AH200" s="302"/>
      <c r="AI200" s="302"/>
      <c r="AJ200" s="302"/>
      <c r="AK200" s="302"/>
      <c r="AL200" s="302"/>
      <c r="AM200" s="302"/>
      <c r="AN200" s="302"/>
      <c r="AO200" s="302"/>
      <c r="AP200" s="302"/>
      <c r="AQ200" s="302"/>
      <c r="AR200" s="302"/>
      <c r="AS200" s="302"/>
      <c r="AT200" s="302"/>
      <c r="AU200" s="302"/>
      <c r="AV200" s="302"/>
      <c r="AW200" s="302"/>
      <c r="AX200" s="302"/>
      <c r="AY200" s="302"/>
      <c r="AZ200" s="302"/>
      <c r="BA200" s="302"/>
      <c r="BB200" s="302"/>
      <c r="BC200" s="302"/>
      <c r="BD200" s="302"/>
      <c r="BE200" s="302"/>
      <c r="BF200" s="302"/>
      <c r="BG200" s="302"/>
      <c r="BH200" s="302"/>
      <c r="BI200" s="302"/>
      <c r="BJ200" s="302"/>
      <c r="BK200" s="302"/>
      <c r="BL200" s="302"/>
      <c r="BM200" s="302"/>
      <c r="BN200" s="302"/>
      <c r="BO200" s="302"/>
      <c r="BP200" s="302"/>
      <c r="BQ200" s="302"/>
      <c r="BR200" s="302"/>
      <c r="BS200" s="302"/>
      <c r="BT200" s="302"/>
      <c r="BU200" s="302"/>
      <c r="BV200" s="302"/>
      <c r="BW200" s="302"/>
      <c r="BX200" s="302"/>
      <c r="BY200" s="302"/>
      <c r="BZ200" s="302"/>
      <c r="CA200" s="302"/>
      <c r="CB200" s="302"/>
      <c r="CC200" s="332"/>
      <c r="CD200" s="56" t="s">
        <v>574</v>
      </c>
    </row>
    <row r="201" spans="2:96" s="1" customFormat="1" ht="15" customHeight="1">
      <c r="B201" s="21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1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1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1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1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1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1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1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1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1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1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1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1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1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1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1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1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1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1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1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1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1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1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1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1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1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1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1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1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1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1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1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1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1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XWF2Qhpiw82bHQmwJKivdvIYR1zyUGg/evT9LAyUoPJkRV8ZIZfKDGD3uACq6FDcDLzLwhV5m2+t0x1c5ssMnQ==" saltValue="j0oAzeUdarh4nf578iGPRw=="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8" t="e">
        <f>IF(#REF!="4面12欄の別紙あり","必要書式枚数にする","このチェックを外してください")</f>
        <v>#REF!</v>
      </c>
      <c r="B1" s="345" t="s">
        <v>1001</v>
      </c>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row>
    <row r="2" spans="1:81" s="2" customFormat="1" ht="14.25" customHeight="1">
      <c r="A2" s="158" t="e">
        <f>IF(#REF!="4面12欄の別紙あり","必要書式枚数にする","このチェックを外してください")</f>
        <v>#REF!</v>
      </c>
      <c r="B2" s="28" t="s">
        <v>153</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8" t="e">
        <f>IF(#REF!="4面12欄の別紙あり","必要書式枚数にする","このチェックを外してください")</f>
        <v>#REF!</v>
      </c>
      <c r="B3" s="76" t="s">
        <v>647</v>
      </c>
      <c r="C3" s="76"/>
      <c r="D3" s="76"/>
      <c r="E3" s="76"/>
      <c r="F3" s="76"/>
      <c r="G3" s="76"/>
      <c r="H3" s="76"/>
      <c r="I3" s="76"/>
      <c r="J3" s="76"/>
      <c r="K3" s="76"/>
      <c r="L3" s="76"/>
      <c r="M3" s="76"/>
      <c r="N3" s="76"/>
      <c r="O3" s="76"/>
      <c r="P3" s="76"/>
      <c r="Q3" s="76"/>
      <c r="R3" s="76"/>
      <c r="S3" s="76"/>
      <c r="T3" s="76"/>
      <c r="U3" s="76"/>
      <c r="V3" s="76" t="s">
        <v>122</v>
      </c>
      <c r="W3" s="76"/>
      <c r="X3" s="76"/>
      <c r="Y3" s="76"/>
      <c r="Z3" s="76"/>
      <c r="AA3" s="76"/>
      <c r="AB3" s="76"/>
      <c r="AC3" s="76"/>
      <c r="AD3" s="76"/>
      <c r="AE3" s="76"/>
      <c r="AF3" s="76"/>
      <c r="AG3" s="76"/>
      <c r="AH3" s="76"/>
      <c r="AI3" s="76"/>
      <c r="AJ3" s="76"/>
      <c r="AK3" s="76"/>
      <c r="AL3" s="76" t="s">
        <v>123</v>
      </c>
      <c r="AM3" s="76"/>
      <c r="AN3" s="76"/>
      <c r="AO3" s="76"/>
      <c r="AP3" s="76"/>
      <c r="AQ3" s="76"/>
      <c r="AR3" s="76"/>
      <c r="AS3" s="76"/>
      <c r="AT3" s="76"/>
      <c r="AU3" s="76"/>
      <c r="AV3" s="76"/>
      <c r="AW3" s="76"/>
      <c r="AX3" s="76"/>
      <c r="AY3" s="76"/>
      <c r="AZ3" s="76"/>
      <c r="BA3" s="76"/>
      <c r="BB3" s="76"/>
      <c r="BC3" s="76" t="s">
        <v>124</v>
      </c>
      <c r="BD3" s="76"/>
      <c r="BE3" s="76"/>
      <c r="BF3" s="76"/>
      <c r="BG3" s="76"/>
      <c r="BH3" s="76"/>
      <c r="BI3" s="76"/>
      <c r="BJ3" s="76"/>
      <c r="BK3" s="76"/>
      <c r="BL3" s="76"/>
      <c r="BM3" s="76"/>
      <c r="BN3" s="76"/>
      <c r="BO3" s="76"/>
      <c r="BP3" s="76"/>
      <c r="BQ3" s="76"/>
      <c r="BR3" s="76"/>
      <c r="BS3" s="76"/>
      <c r="BT3" s="76"/>
      <c r="BU3" s="76" t="s">
        <v>60</v>
      </c>
      <c r="BV3" s="76"/>
      <c r="BW3" s="76"/>
      <c r="BX3" s="76"/>
      <c r="BY3" s="76"/>
      <c r="BZ3" s="76"/>
      <c r="CA3" s="24"/>
    </row>
    <row r="4" spans="1:81" s="2" customFormat="1" ht="14.25" customHeight="1">
      <c r="A4" s="158" t="e">
        <f>IF(#REF!="4面12欄の別紙あり","必要書式枚数にする","このチェックを外してください")</f>
        <v>#REF!</v>
      </c>
      <c r="B4" s="24"/>
      <c r="C4" s="24"/>
      <c r="D4" s="260" t="s">
        <v>166</v>
      </c>
      <c r="E4" s="260"/>
      <c r="F4" s="260"/>
      <c r="G4" s="260"/>
      <c r="H4" s="260"/>
      <c r="I4" s="260"/>
      <c r="J4" s="260"/>
      <c r="K4" s="260"/>
      <c r="L4" s="24" t="s">
        <v>19</v>
      </c>
      <c r="M4" s="24"/>
      <c r="N4" s="306"/>
      <c r="O4" s="306"/>
      <c r="P4" s="306"/>
      <c r="Q4" s="306"/>
      <c r="R4" s="259" t="s">
        <v>167</v>
      </c>
      <c r="S4" s="259"/>
      <c r="T4" s="259"/>
      <c r="U4" s="24"/>
      <c r="V4" s="24" t="s">
        <v>19</v>
      </c>
      <c r="W4" s="307"/>
      <c r="X4" s="307"/>
      <c r="Y4" s="307"/>
      <c r="Z4" s="307"/>
      <c r="AA4" s="307"/>
      <c r="AB4" s="307"/>
      <c r="AC4" s="307"/>
      <c r="AD4" s="307"/>
      <c r="AE4" s="307"/>
      <c r="AF4" s="307"/>
      <c r="AG4" s="307"/>
      <c r="AH4" s="307"/>
      <c r="AI4" s="307"/>
      <c r="AJ4" s="307"/>
      <c r="AK4" s="307"/>
      <c r="AL4" s="24" t="s">
        <v>89</v>
      </c>
      <c r="AM4" s="24"/>
      <c r="AN4" s="307"/>
      <c r="AO4" s="307"/>
      <c r="AP4" s="307"/>
      <c r="AQ4" s="307"/>
      <c r="AR4" s="307"/>
      <c r="AS4" s="307"/>
      <c r="AT4" s="307"/>
      <c r="AU4" s="307"/>
      <c r="AV4" s="307"/>
      <c r="AW4" s="307"/>
      <c r="AX4" s="307"/>
      <c r="AY4" s="307"/>
      <c r="AZ4" s="307"/>
      <c r="BA4" s="307"/>
      <c r="BB4" s="307"/>
      <c r="BC4" s="24" t="s">
        <v>89</v>
      </c>
      <c r="BD4" s="24"/>
      <c r="BE4" s="308">
        <f>IF(AN4="別紙",W4,W4+AN4)</f>
        <v>0</v>
      </c>
      <c r="BF4" s="308"/>
      <c r="BG4" s="308"/>
      <c r="BH4" s="308"/>
      <c r="BI4" s="308"/>
      <c r="BJ4" s="308"/>
      <c r="BK4" s="308"/>
      <c r="BL4" s="308"/>
      <c r="BM4" s="308"/>
      <c r="BN4" s="308"/>
      <c r="BO4" s="308"/>
      <c r="BP4" s="308"/>
      <c r="BQ4" s="308"/>
      <c r="BR4" s="308"/>
      <c r="BS4" s="308"/>
      <c r="BT4" s="66"/>
      <c r="BU4" s="62" t="s">
        <v>60</v>
      </c>
      <c r="BV4" s="62"/>
      <c r="BW4" s="62"/>
      <c r="BX4" s="62"/>
      <c r="BY4" s="62"/>
      <c r="BZ4" s="24"/>
      <c r="CA4" s="24"/>
      <c r="CB4" s="1" t="s">
        <v>870</v>
      </c>
      <c r="CC4" s="1"/>
    </row>
    <row r="5" spans="1:81" s="2" customFormat="1" ht="14.25" customHeight="1">
      <c r="A5" s="158" t="e">
        <f>IF(#REF!="4面12欄の別紙あり","必要書式枚数にする","このチェックを外してください")</f>
        <v>#REF!</v>
      </c>
      <c r="B5" s="24"/>
      <c r="C5" s="24"/>
      <c r="D5" s="24"/>
      <c r="E5" s="24"/>
      <c r="F5" s="24"/>
      <c r="G5" s="24"/>
      <c r="H5" s="24"/>
      <c r="I5" s="24"/>
      <c r="J5" s="24"/>
      <c r="K5" s="24"/>
      <c r="L5" s="24" t="s">
        <v>19</v>
      </c>
      <c r="M5" s="24"/>
      <c r="N5" s="306"/>
      <c r="O5" s="306"/>
      <c r="P5" s="306"/>
      <c r="Q5" s="306"/>
      <c r="R5" s="259" t="s">
        <v>167</v>
      </c>
      <c r="S5" s="259"/>
      <c r="T5" s="259"/>
      <c r="U5" s="24"/>
      <c r="V5" s="24" t="s">
        <v>19</v>
      </c>
      <c r="W5" s="307"/>
      <c r="X5" s="307"/>
      <c r="Y5" s="307"/>
      <c r="Z5" s="307"/>
      <c r="AA5" s="307"/>
      <c r="AB5" s="307"/>
      <c r="AC5" s="307"/>
      <c r="AD5" s="307"/>
      <c r="AE5" s="307"/>
      <c r="AF5" s="307"/>
      <c r="AG5" s="307"/>
      <c r="AH5" s="307"/>
      <c r="AI5" s="307"/>
      <c r="AJ5" s="307"/>
      <c r="AK5" s="307"/>
      <c r="AL5" s="24" t="s">
        <v>89</v>
      </c>
      <c r="AM5" s="24"/>
      <c r="AN5" s="307"/>
      <c r="AO5" s="307"/>
      <c r="AP5" s="307"/>
      <c r="AQ5" s="307"/>
      <c r="AR5" s="307"/>
      <c r="AS5" s="307"/>
      <c r="AT5" s="307"/>
      <c r="AU5" s="307"/>
      <c r="AV5" s="307"/>
      <c r="AW5" s="307"/>
      <c r="AX5" s="307"/>
      <c r="AY5" s="307"/>
      <c r="AZ5" s="307"/>
      <c r="BA5" s="307"/>
      <c r="BB5" s="307"/>
      <c r="BC5" s="24" t="s">
        <v>89</v>
      </c>
      <c r="BD5" s="24"/>
      <c r="BE5" s="308">
        <f t="shared" ref="BE5:BE33" si="0">IF(AN5="別紙",W5,W5+AN5)</f>
        <v>0</v>
      </c>
      <c r="BF5" s="308"/>
      <c r="BG5" s="308"/>
      <c r="BH5" s="308"/>
      <c r="BI5" s="308"/>
      <c r="BJ5" s="308"/>
      <c r="BK5" s="308"/>
      <c r="BL5" s="308"/>
      <c r="BM5" s="308"/>
      <c r="BN5" s="308"/>
      <c r="BO5" s="308"/>
      <c r="BP5" s="308"/>
      <c r="BQ5" s="308"/>
      <c r="BR5" s="308"/>
      <c r="BS5" s="308"/>
      <c r="BT5" s="66"/>
      <c r="BU5" s="62" t="s">
        <v>60</v>
      </c>
      <c r="BV5" s="62"/>
      <c r="BW5" s="62"/>
      <c r="BX5" s="62"/>
      <c r="BY5" s="62"/>
      <c r="BZ5" s="24"/>
      <c r="CA5" s="24"/>
      <c r="CB5" s="1"/>
      <c r="CC5" s="1" t="s">
        <v>871</v>
      </c>
    </row>
    <row r="6" spans="1:81" s="2" customFormat="1" ht="14.25" customHeight="1">
      <c r="A6" s="158" t="e">
        <f>IF(#REF!="4面12欄の別紙あり","必要書式枚数にする","このチェックを外してください")</f>
        <v>#REF!</v>
      </c>
      <c r="B6" s="24"/>
      <c r="C6" s="24"/>
      <c r="D6" s="24"/>
      <c r="E6" s="24"/>
      <c r="F6" s="24"/>
      <c r="G6" s="24"/>
      <c r="H6" s="24"/>
      <c r="I6" s="24"/>
      <c r="J6" s="24"/>
      <c r="K6" s="24"/>
      <c r="L6" s="24" t="s">
        <v>19</v>
      </c>
      <c r="M6" s="24"/>
      <c r="N6" s="306"/>
      <c r="O6" s="306"/>
      <c r="P6" s="306"/>
      <c r="Q6" s="306"/>
      <c r="R6" s="259" t="s">
        <v>167</v>
      </c>
      <c r="S6" s="259"/>
      <c r="T6" s="259"/>
      <c r="U6" s="24"/>
      <c r="V6" s="24" t="s">
        <v>19</v>
      </c>
      <c r="W6" s="307"/>
      <c r="X6" s="307"/>
      <c r="Y6" s="307"/>
      <c r="Z6" s="307"/>
      <c r="AA6" s="307"/>
      <c r="AB6" s="307"/>
      <c r="AC6" s="307"/>
      <c r="AD6" s="307"/>
      <c r="AE6" s="307"/>
      <c r="AF6" s="307"/>
      <c r="AG6" s="307"/>
      <c r="AH6" s="307"/>
      <c r="AI6" s="307"/>
      <c r="AJ6" s="307"/>
      <c r="AK6" s="307"/>
      <c r="AL6" s="24" t="s">
        <v>89</v>
      </c>
      <c r="AM6" s="24"/>
      <c r="AN6" s="307"/>
      <c r="AO6" s="307"/>
      <c r="AP6" s="307"/>
      <c r="AQ6" s="307"/>
      <c r="AR6" s="307"/>
      <c r="AS6" s="307"/>
      <c r="AT6" s="307"/>
      <c r="AU6" s="307"/>
      <c r="AV6" s="307"/>
      <c r="AW6" s="307"/>
      <c r="AX6" s="307"/>
      <c r="AY6" s="307"/>
      <c r="AZ6" s="307"/>
      <c r="BA6" s="307"/>
      <c r="BB6" s="307"/>
      <c r="BC6" s="24" t="s">
        <v>89</v>
      </c>
      <c r="BD6" s="24"/>
      <c r="BE6" s="308">
        <f t="shared" si="0"/>
        <v>0</v>
      </c>
      <c r="BF6" s="308"/>
      <c r="BG6" s="308"/>
      <c r="BH6" s="308"/>
      <c r="BI6" s="308"/>
      <c r="BJ6" s="308"/>
      <c r="BK6" s="308"/>
      <c r="BL6" s="308"/>
      <c r="BM6" s="308"/>
      <c r="BN6" s="308"/>
      <c r="BO6" s="308"/>
      <c r="BP6" s="308"/>
      <c r="BQ6" s="308"/>
      <c r="BR6" s="308"/>
      <c r="BS6" s="308"/>
      <c r="BT6" s="66"/>
      <c r="BU6" s="62" t="s">
        <v>60</v>
      </c>
      <c r="BV6" s="62"/>
      <c r="BW6" s="62"/>
      <c r="BX6" s="62"/>
      <c r="BY6" s="62"/>
      <c r="BZ6" s="24"/>
      <c r="CA6" s="24"/>
      <c r="CC6" s="1" t="s">
        <v>872</v>
      </c>
    </row>
    <row r="7" spans="1:81" s="2" customFormat="1" ht="14.25" customHeight="1">
      <c r="A7" s="158" t="e">
        <f>IF(#REF!="4面12欄の別紙あり","必要書式枚数にする","このチェックを外してください")</f>
        <v>#REF!</v>
      </c>
      <c r="B7" s="24"/>
      <c r="C7" s="24"/>
      <c r="D7" s="24"/>
      <c r="E7" s="24"/>
      <c r="F7" s="24"/>
      <c r="G7" s="24"/>
      <c r="H7" s="24"/>
      <c r="I7" s="24"/>
      <c r="J7" s="24"/>
      <c r="K7" s="24"/>
      <c r="L7" s="24" t="s">
        <v>19</v>
      </c>
      <c r="M7" s="24"/>
      <c r="N7" s="306"/>
      <c r="O7" s="306"/>
      <c r="P7" s="306"/>
      <c r="Q7" s="306"/>
      <c r="R7" s="259" t="s">
        <v>167</v>
      </c>
      <c r="S7" s="259"/>
      <c r="T7" s="259"/>
      <c r="U7" s="24"/>
      <c r="V7" s="24" t="s">
        <v>19</v>
      </c>
      <c r="W7" s="307"/>
      <c r="X7" s="307"/>
      <c r="Y7" s="307"/>
      <c r="Z7" s="307"/>
      <c r="AA7" s="307"/>
      <c r="AB7" s="307"/>
      <c r="AC7" s="307"/>
      <c r="AD7" s="307"/>
      <c r="AE7" s="307"/>
      <c r="AF7" s="307"/>
      <c r="AG7" s="307"/>
      <c r="AH7" s="307"/>
      <c r="AI7" s="307"/>
      <c r="AJ7" s="307"/>
      <c r="AK7" s="307"/>
      <c r="AL7" s="24" t="s">
        <v>89</v>
      </c>
      <c r="AM7" s="24"/>
      <c r="AN7" s="307"/>
      <c r="AO7" s="307"/>
      <c r="AP7" s="307"/>
      <c r="AQ7" s="307"/>
      <c r="AR7" s="307"/>
      <c r="AS7" s="307"/>
      <c r="AT7" s="307"/>
      <c r="AU7" s="307"/>
      <c r="AV7" s="307"/>
      <c r="AW7" s="307"/>
      <c r="AX7" s="307"/>
      <c r="AY7" s="307"/>
      <c r="AZ7" s="307"/>
      <c r="BA7" s="307"/>
      <c r="BB7" s="307"/>
      <c r="BC7" s="24" t="s">
        <v>89</v>
      </c>
      <c r="BD7" s="24"/>
      <c r="BE7" s="308">
        <f t="shared" si="0"/>
        <v>0</v>
      </c>
      <c r="BF7" s="308"/>
      <c r="BG7" s="308"/>
      <c r="BH7" s="308"/>
      <c r="BI7" s="308"/>
      <c r="BJ7" s="308"/>
      <c r="BK7" s="308"/>
      <c r="BL7" s="308"/>
      <c r="BM7" s="308"/>
      <c r="BN7" s="308"/>
      <c r="BO7" s="308"/>
      <c r="BP7" s="308"/>
      <c r="BQ7" s="308"/>
      <c r="BR7" s="308"/>
      <c r="BS7" s="308"/>
      <c r="BT7" s="66"/>
      <c r="BU7" s="62" t="s">
        <v>60</v>
      </c>
      <c r="BV7" s="62"/>
      <c r="BW7" s="62"/>
      <c r="BX7" s="62"/>
      <c r="BY7" s="62"/>
      <c r="BZ7" s="24"/>
      <c r="CA7" s="24"/>
    </row>
    <row r="8" spans="1:81" s="2" customFormat="1" ht="14.25" customHeight="1">
      <c r="A8" s="158" t="e">
        <f>IF(#REF!="4面12欄の別紙あり","必要書式枚数にする","このチェックを外してください")</f>
        <v>#REF!</v>
      </c>
      <c r="B8" s="24"/>
      <c r="C8" s="24"/>
      <c r="D8" s="24"/>
      <c r="E8" s="24"/>
      <c r="F8" s="24"/>
      <c r="G8" s="24"/>
      <c r="H8" s="24"/>
      <c r="I8" s="24"/>
      <c r="J8" s="24"/>
      <c r="K8" s="24"/>
      <c r="L8" s="24" t="s">
        <v>19</v>
      </c>
      <c r="M8" s="24"/>
      <c r="N8" s="306"/>
      <c r="O8" s="306"/>
      <c r="P8" s="306"/>
      <c r="Q8" s="306"/>
      <c r="R8" s="259" t="s">
        <v>167</v>
      </c>
      <c r="S8" s="259"/>
      <c r="T8" s="259"/>
      <c r="U8" s="24"/>
      <c r="V8" s="24" t="s">
        <v>19</v>
      </c>
      <c r="W8" s="307"/>
      <c r="X8" s="307"/>
      <c r="Y8" s="307"/>
      <c r="Z8" s="307"/>
      <c r="AA8" s="307"/>
      <c r="AB8" s="307"/>
      <c r="AC8" s="307"/>
      <c r="AD8" s="307"/>
      <c r="AE8" s="307"/>
      <c r="AF8" s="307"/>
      <c r="AG8" s="307"/>
      <c r="AH8" s="307"/>
      <c r="AI8" s="307"/>
      <c r="AJ8" s="307"/>
      <c r="AK8" s="307"/>
      <c r="AL8" s="24" t="s">
        <v>89</v>
      </c>
      <c r="AM8" s="24"/>
      <c r="AN8" s="307"/>
      <c r="AO8" s="307"/>
      <c r="AP8" s="307"/>
      <c r="AQ8" s="307"/>
      <c r="AR8" s="307"/>
      <c r="AS8" s="307"/>
      <c r="AT8" s="307"/>
      <c r="AU8" s="307"/>
      <c r="AV8" s="307"/>
      <c r="AW8" s="307"/>
      <c r="AX8" s="307"/>
      <c r="AY8" s="307"/>
      <c r="AZ8" s="307"/>
      <c r="BA8" s="307"/>
      <c r="BB8" s="307"/>
      <c r="BC8" s="24" t="s">
        <v>89</v>
      </c>
      <c r="BD8" s="24"/>
      <c r="BE8" s="308">
        <f t="shared" si="0"/>
        <v>0</v>
      </c>
      <c r="BF8" s="308"/>
      <c r="BG8" s="308"/>
      <c r="BH8" s="308"/>
      <c r="BI8" s="308"/>
      <c r="BJ8" s="308"/>
      <c r="BK8" s="308"/>
      <c r="BL8" s="308"/>
      <c r="BM8" s="308"/>
      <c r="BN8" s="308"/>
      <c r="BO8" s="308"/>
      <c r="BP8" s="308"/>
      <c r="BQ8" s="308"/>
      <c r="BR8" s="308"/>
      <c r="BS8" s="308"/>
      <c r="BT8" s="66"/>
      <c r="BU8" s="62" t="s">
        <v>60</v>
      </c>
      <c r="BV8" s="62"/>
      <c r="BW8" s="62"/>
      <c r="BX8" s="62"/>
      <c r="BY8" s="62"/>
      <c r="BZ8" s="24"/>
      <c r="CA8" s="24"/>
    </row>
    <row r="9" spans="1:81" s="2" customFormat="1" ht="14.25" customHeight="1">
      <c r="A9" s="158" t="e">
        <f>IF(#REF!="4面12欄の別紙あり","必要書式枚数にする","このチェックを外してください")</f>
        <v>#REF!</v>
      </c>
      <c r="B9" s="24"/>
      <c r="C9" s="24"/>
      <c r="D9" s="24"/>
      <c r="E9" s="24"/>
      <c r="F9" s="24"/>
      <c r="G9" s="24"/>
      <c r="H9" s="24"/>
      <c r="I9" s="24"/>
      <c r="J9" s="24"/>
      <c r="K9" s="24"/>
      <c r="L9" s="24" t="s">
        <v>19</v>
      </c>
      <c r="M9" s="24"/>
      <c r="N9" s="306"/>
      <c r="O9" s="306"/>
      <c r="P9" s="306"/>
      <c r="Q9" s="306"/>
      <c r="R9" s="259" t="s">
        <v>167</v>
      </c>
      <c r="S9" s="259"/>
      <c r="T9" s="259"/>
      <c r="U9" s="24"/>
      <c r="V9" s="24" t="s">
        <v>19</v>
      </c>
      <c r="W9" s="307"/>
      <c r="X9" s="307"/>
      <c r="Y9" s="307"/>
      <c r="Z9" s="307"/>
      <c r="AA9" s="307"/>
      <c r="AB9" s="307"/>
      <c r="AC9" s="307"/>
      <c r="AD9" s="307"/>
      <c r="AE9" s="307"/>
      <c r="AF9" s="307"/>
      <c r="AG9" s="307"/>
      <c r="AH9" s="307"/>
      <c r="AI9" s="307"/>
      <c r="AJ9" s="307"/>
      <c r="AK9" s="307"/>
      <c r="AL9" s="24" t="s">
        <v>89</v>
      </c>
      <c r="AM9" s="24"/>
      <c r="AN9" s="307"/>
      <c r="AO9" s="307"/>
      <c r="AP9" s="307"/>
      <c r="AQ9" s="307"/>
      <c r="AR9" s="307"/>
      <c r="AS9" s="307"/>
      <c r="AT9" s="307"/>
      <c r="AU9" s="307"/>
      <c r="AV9" s="307"/>
      <c r="AW9" s="307"/>
      <c r="AX9" s="307"/>
      <c r="AY9" s="307"/>
      <c r="AZ9" s="307"/>
      <c r="BA9" s="307"/>
      <c r="BB9" s="307"/>
      <c r="BC9" s="24" t="s">
        <v>89</v>
      </c>
      <c r="BD9" s="24"/>
      <c r="BE9" s="308">
        <f t="shared" si="0"/>
        <v>0</v>
      </c>
      <c r="BF9" s="308"/>
      <c r="BG9" s="308"/>
      <c r="BH9" s="308"/>
      <c r="BI9" s="308"/>
      <c r="BJ9" s="308"/>
      <c r="BK9" s="308"/>
      <c r="BL9" s="308"/>
      <c r="BM9" s="308"/>
      <c r="BN9" s="308"/>
      <c r="BO9" s="308"/>
      <c r="BP9" s="308"/>
      <c r="BQ9" s="308"/>
      <c r="BR9" s="308"/>
      <c r="BS9" s="308"/>
      <c r="BT9" s="66"/>
      <c r="BU9" s="62" t="s">
        <v>60</v>
      </c>
      <c r="BV9" s="62"/>
      <c r="BW9" s="62"/>
      <c r="BX9" s="62"/>
      <c r="BY9" s="62"/>
      <c r="BZ9" s="24"/>
      <c r="CA9" s="24"/>
    </row>
    <row r="10" spans="1:81" s="2" customFormat="1" ht="14.25" customHeight="1">
      <c r="A10" s="158" t="e">
        <f>IF(#REF!="4面12欄の別紙あり","必要書式枚数にする","このチェックを外してください")</f>
        <v>#REF!</v>
      </c>
      <c r="B10" s="24"/>
      <c r="C10" s="24"/>
      <c r="D10" s="24"/>
      <c r="E10" s="24"/>
      <c r="F10" s="24"/>
      <c r="G10" s="24"/>
      <c r="H10" s="24"/>
      <c r="I10" s="24"/>
      <c r="J10" s="24"/>
      <c r="K10" s="24"/>
      <c r="L10" s="24" t="s">
        <v>19</v>
      </c>
      <c r="M10" s="24"/>
      <c r="N10" s="306"/>
      <c r="O10" s="306"/>
      <c r="P10" s="306"/>
      <c r="Q10" s="306"/>
      <c r="R10" s="259" t="s">
        <v>167</v>
      </c>
      <c r="S10" s="259"/>
      <c r="T10" s="259"/>
      <c r="U10" s="24"/>
      <c r="V10" s="24" t="s">
        <v>19</v>
      </c>
      <c r="W10" s="307"/>
      <c r="X10" s="307"/>
      <c r="Y10" s="307"/>
      <c r="Z10" s="307"/>
      <c r="AA10" s="307"/>
      <c r="AB10" s="307"/>
      <c r="AC10" s="307"/>
      <c r="AD10" s="307"/>
      <c r="AE10" s="307"/>
      <c r="AF10" s="307"/>
      <c r="AG10" s="307"/>
      <c r="AH10" s="307"/>
      <c r="AI10" s="307"/>
      <c r="AJ10" s="307"/>
      <c r="AK10" s="307"/>
      <c r="AL10" s="24" t="s">
        <v>89</v>
      </c>
      <c r="AM10" s="24"/>
      <c r="AN10" s="307"/>
      <c r="AO10" s="307"/>
      <c r="AP10" s="307"/>
      <c r="AQ10" s="307"/>
      <c r="AR10" s="307"/>
      <c r="AS10" s="307"/>
      <c r="AT10" s="307"/>
      <c r="AU10" s="307"/>
      <c r="AV10" s="307"/>
      <c r="AW10" s="307"/>
      <c r="AX10" s="307"/>
      <c r="AY10" s="307"/>
      <c r="AZ10" s="307"/>
      <c r="BA10" s="307"/>
      <c r="BB10" s="307"/>
      <c r="BC10" s="24" t="s">
        <v>89</v>
      </c>
      <c r="BD10" s="24"/>
      <c r="BE10" s="308">
        <f t="shared" si="0"/>
        <v>0</v>
      </c>
      <c r="BF10" s="308"/>
      <c r="BG10" s="308"/>
      <c r="BH10" s="308"/>
      <c r="BI10" s="308"/>
      <c r="BJ10" s="308"/>
      <c r="BK10" s="308"/>
      <c r="BL10" s="308"/>
      <c r="BM10" s="308"/>
      <c r="BN10" s="308"/>
      <c r="BO10" s="308"/>
      <c r="BP10" s="308"/>
      <c r="BQ10" s="308"/>
      <c r="BR10" s="308"/>
      <c r="BS10" s="308"/>
      <c r="BT10" s="66"/>
      <c r="BU10" s="62" t="s">
        <v>60</v>
      </c>
      <c r="BV10" s="62"/>
      <c r="BW10" s="62"/>
      <c r="BX10" s="62"/>
      <c r="BY10" s="62"/>
      <c r="BZ10" s="24"/>
      <c r="CA10" s="24"/>
    </row>
    <row r="11" spans="1:81" s="2" customFormat="1" ht="14.25" customHeight="1">
      <c r="A11" s="158" t="e">
        <f>IF(#REF!="4面12欄の別紙あり","必要書式枚数にする","このチェックを外してください")</f>
        <v>#REF!</v>
      </c>
      <c r="B11" s="24"/>
      <c r="C11" s="24"/>
      <c r="D11" s="24"/>
      <c r="E11" s="24"/>
      <c r="F11" s="24"/>
      <c r="G11" s="24"/>
      <c r="H11" s="24"/>
      <c r="I11" s="24"/>
      <c r="J11" s="24"/>
      <c r="K11" s="24"/>
      <c r="L11" s="24" t="s">
        <v>19</v>
      </c>
      <c r="M11" s="24"/>
      <c r="N11" s="306"/>
      <c r="O11" s="306"/>
      <c r="P11" s="306"/>
      <c r="Q11" s="306"/>
      <c r="R11" s="259" t="s">
        <v>167</v>
      </c>
      <c r="S11" s="259"/>
      <c r="T11" s="259"/>
      <c r="U11" s="24"/>
      <c r="V11" s="24" t="s">
        <v>19</v>
      </c>
      <c r="W11" s="307"/>
      <c r="X11" s="307"/>
      <c r="Y11" s="307"/>
      <c r="Z11" s="307"/>
      <c r="AA11" s="307"/>
      <c r="AB11" s="307"/>
      <c r="AC11" s="307"/>
      <c r="AD11" s="307"/>
      <c r="AE11" s="307"/>
      <c r="AF11" s="307"/>
      <c r="AG11" s="307"/>
      <c r="AH11" s="307"/>
      <c r="AI11" s="307"/>
      <c r="AJ11" s="307"/>
      <c r="AK11" s="307"/>
      <c r="AL11" s="24" t="s">
        <v>89</v>
      </c>
      <c r="AM11" s="24"/>
      <c r="AN11" s="307"/>
      <c r="AO11" s="307"/>
      <c r="AP11" s="307"/>
      <c r="AQ11" s="307"/>
      <c r="AR11" s="307"/>
      <c r="AS11" s="307"/>
      <c r="AT11" s="307"/>
      <c r="AU11" s="307"/>
      <c r="AV11" s="307"/>
      <c r="AW11" s="307"/>
      <c r="AX11" s="307"/>
      <c r="AY11" s="307"/>
      <c r="AZ11" s="307"/>
      <c r="BA11" s="307"/>
      <c r="BB11" s="307"/>
      <c r="BC11" s="24" t="s">
        <v>89</v>
      </c>
      <c r="BD11" s="24"/>
      <c r="BE11" s="308">
        <f t="shared" si="0"/>
        <v>0</v>
      </c>
      <c r="BF11" s="308"/>
      <c r="BG11" s="308"/>
      <c r="BH11" s="308"/>
      <c r="BI11" s="308"/>
      <c r="BJ11" s="308"/>
      <c r="BK11" s="308"/>
      <c r="BL11" s="308"/>
      <c r="BM11" s="308"/>
      <c r="BN11" s="308"/>
      <c r="BO11" s="308"/>
      <c r="BP11" s="308"/>
      <c r="BQ11" s="308"/>
      <c r="BR11" s="308"/>
      <c r="BS11" s="308"/>
      <c r="BT11" s="66"/>
      <c r="BU11" s="62" t="s">
        <v>60</v>
      </c>
      <c r="BV11" s="62"/>
      <c r="BW11" s="62"/>
      <c r="BX11" s="62"/>
      <c r="BY11" s="62"/>
      <c r="BZ11" s="24"/>
      <c r="CA11" s="24"/>
    </row>
    <row r="12" spans="1:81" s="2" customFormat="1" ht="14.25" customHeight="1">
      <c r="A12" s="158" t="e">
        <f>IF(#REF!="4面12欄の別紙あり","必要書式枚数にする","このチェックを外してください")</f>
        <v>#REF!</v>
      </c>
      <c r="B12" s="24"/>
      <c r="C12" s="24"/>
      <c r="D12" s="24"/>
      <c r="E12" s="24"/>
      <c r="F12" s="24"/>
      <c r="G12" s="24"/>
      <c r="H12" s="24"/>
      <c r="I12" s="24"/>
      <c r="J12" s="24"/>
      <c r="K12" s="24"/>
      <c r="L12" s="24" t="s">
        <v>19</v>
      </c>
      <c r="M12" s="24"/>
      <c r="N12" s="306"/>
      <c r="O12" s="306"/>
      <c r="P12" s="306"/>
      <c r="Q12" s="306"/>
      <c r="R12" s="259" t="s">
        <v>167</v>
      </c>
      <c r="S12" s="259"/>
      <c r="T12" s="259"/>
      <c r="U12" s="24"/>
      <c r="V12" s="24" t="s">
        <v>19</v>
      </c>
      <c r="W12" s="307"/>
      <c r="X12" s="307"/>
      <c r="Y12" s="307"/>
      <c r="Z12" s="307"/>
      <c r="AA12" s="307"/>
      <c r="AB12" s="307"/>
      <c r="AC12" s="307"/>
      <c r="AD12" s="307"/>
      <c r="AE12" s="307"/>
      <c r="AF12" s="307"/>
      <c r="AG12" s="307"/>
      <c r="AH12" s="307"/>
      <c r="AI12" s="307"/>
      <c r="AJ12" s="307"/>
      <c r="AK12" s="307"/>
      <c r="AL12" s="24" t="s">
        <v>89</v>
      </c>
      <c r="AM12" s="24"/>
      <c r="AN12" s="307"/>
      <c r="AO12" s="307"/>
      <c r="AP12" s="307"/>
      <c r="AQ12" s="307"/>
      <c r="AR12" s="307"/>
      <c r="AS12" s="307"/>
      <c r="AT12" s="307"/>
      <c r="AU12" s="307"/>
      <c r="AV12" s="307"/>
      <c r="AW12" s="307"/>
      <c r="AX12" s="307"/>
      <c r="AY12" s="307"/>
      <c r="AZ12" s="307"/>
      <c r="BA12" s="307"/>
      <c r="BB12" s="307"/>
      <c r="BC12" s="24" t="s">
        <v>89</v>
      </c>
      <c r="BD12" s="24"/>
      <c r="BE12" s="308">
        <f t="shared" si="0"/>
        <v>0</v>
      </c>
      <c r="BF12" s="308"/>
      <c r="BG12" s="308"/>
      <c r="BH12" s="308"/>
      <c r="BI12" s="308"/>
      <c r="BJ12" s="308"/>
      <c r="BK12" s="308"/>
      <c r="BL12" s="308"/>
      <c r="BM12" s="308"/>
      <c r="BN12" s="308"/>
      <c r="BO12" s="308"/>
      <c r="BP12" s="308"/>
      <c r="BQ12" s="308"/>
      <c r="BR12" s="308"/>
      <c r="BS12" s="308"/>
      <c r="BT12" s="66"/>
      <c r="BU12" s="62" t="s">
        <v>60</v>
      </c>
      <c r="BV12" s="62"/>
      <c r="BW12" s="62"/>
      <c r="BX12" s="62"/>
      <c r="BY12" s="62"/>
      <c r="BZ12" s="24"/>
      <c r="CA12" s="24"/>
    </row>
    <row r="13" spans="1:81" s="2" customFormat="1" ht="14.25" customHeight="1">
      <c r="A13" s="158" t="e">
        <f>IF(#REF!="4面12欄の別紙あり","必要書式枚数にする","このチェックを外してください")</f>
        <v>#REF!</v>
      </c>
      <c r="B13" s="24"/>
      <c r="C13" s="24"/>
      <c r="D13" s="24"/>
      <c r="E13" s="24"/>
      <c r="F13" s="24"/>
      <c r="G13" s="24"/>
      <c r="H13" s="24"/>
      <c r="I13" s="24"/>
      <c r="J13" s="24"/>
      <c r="K13" s="24"/>
      <c r="L13" s="24" t="s">
        <v>19</v>
      </c>
      <c r="M13" s="24"/>
      <c r="N13" s="306"/>
      <c r="O13" s="306"/>
      <c r="P13" s="306"/>
      <c r="Q13" s="306"/>
      <c r="R13" s="259" t="s">
        <v>167</v>
      </c>
      <c r="S13" s="259"/>
      <c r="T13" s="259"/>
      <c r="U13" s="24"/>
      <c r="V13" s="24" t="s">
        <v>19</v>
      </c>
      <c r="W13" s="307"/>
      <c r="X13" s="307"/>
      <c r="Y13" s="307"/>
      <c r="Z13" s="307"/>
      <c r="AA13" s="307"/>
      <c r="AB13" s="307"/>
      <c r="AC13" s="307"/>
      <c r="AD13" s="307"/>
      <c r="AE13" s="307"/>
      <c r="AF13" s="307"/>
      <c r="AG13" s="307"/>
      <c r="AH13" s="307"/>
      <c r="AI13" s="307"/>
      <c r="AJ13" s="307"/>
      <c r="AK13" s="307"/>
      <c r="AL13" s="24" t="s">
        <v>89</v>
      </c>
      <c r="AM13" s="24"/>
      <c r="AN13" s="307"/>
      <c r="AO13" s="307"/>
      <c r="AP13" s="307"/>
      <c r="AQ13" s="307"/>
      <c r="AR13" s="307"/>
      <c r="AS13" s="307"/>
      <c r="AT13" s="307"/>
      <c r="AU13" s="307"/>
      <c r="AV13" s="307"/>
      <c r="AW13" s="307"/>
      <c r="AX13" s="307"/>
      <c r="AY13" s="307"/>
      <c r="AZ13" s="307"/>
      <c r="BA13" s="307"/>
      <c r="BB13" s="307"/>
      <c r="BC13" s="24" t="s">
        <v>89</v>
      </c>
      <c r="BD13" s="24"/>
      <c r="BE13" s="308">
        <f t="shared" si="0"/>
        <v>0</v>
      </c>
      <c r="BF13" s="308"/>
      <c r="BG13" s="308"/>
      <c r="BH13" s="308"/>
      <c r="BI13" s="308"/>
      <c r="BJ13" s="308"/>
      <c r="BK13" s="308"/>
      <c r="BL13" s="308"/>
      <c r="BM13" s="308"/>
      <c r="BN13" s="308"/>
      <c r="BO13" s="308"/>
      <c r="BP13" s="308"/>
      <c r="BQ13" s="308"/>
      <c r="BR13" s="308"/>
      <c r="BS13" s="308"/>
      <c r="BT13" s="66"/>
      <c r="BU13" s="62" t="s">
        <v>60</v>
      </c>
      <c r="BV13" s="62"/>
      <c r="BW13" s="62"/>
      <c r="BX13" s="62"/>
      <c r="BY13" s="62"/>
      <c r="BZ13" s="24"/>
      <c r="CA13" s="24"/>
    </row>
    <row r="14" spans="1:81" s="2" customFormat="1" ht="14.25" customHeight="1">
      <c r="A14" s="158" t="e">
        <f>IF(#REF!="4面12欄の別紙あり","必要書式枚数にする","このチェックを外してください")</f>
        <v>#REF!</v>
      </c>
      <c r="B14" s="24"/>
      <c r="C14" s="24"/>
      <c r="D14" s="24"/>
      <c r="E14" s="24"/>
      <c r="F14" s="24"/>
      <c r="G14" s="24"/>
      <c r="H14" s="24"/>
      <c r="I14" s="24"/>
      <c r="J14" s="24"/>
      <c r="K14" s="24"/>
      <c r="L14" s="24" t="s">
        <v>19</v>
      </c>
      <c r="M14" s="24"/>
      <c r="N14" s="306"/>
      <c r="O14" s="306"/>
      <c r="P14" s="306"/>
      <c r="Q14" s="306"/>
      <c r="R14" s="259" t="s">
        <v>167</v>
      </c>
      <c r="S14" s="259"/>
      <c r="T14" s="259"/>
      <c r="U14" s="24"/>
      <c r="V14" s="24" t="s">
        <v>19</v>
      </c>
      <c r="W14" s="307"/>
      <c r="X14" s="307"/>
      <c r="Y14" s="307"/>
      <c r="Z14" s="307"/>
      <c r="AA14" s="307"/>
      <c r="AB14" s="307"/>
      <c r="AC14" s="307"/>
      <c r="AD14" s="307"/>
      <c r="AE14" s="307"/>
      <c r="AF14" s="307"/>
      <c r="AG14" s="307"/>
      <c r="AH14" s="307"/>
      <c r="AI14" s="307"/>
      <c r="AJ14" s="307"/>
      <c r="AK14" s="307"/>
      <c r="AL14" s="24" t="s">
        <v>89</v>
      </c>
      <c r="AM14" s="24"/>
      <c r="AN14" s="307"/>
      <c r="AO14" s="307"/>
      <c r="AP14" s="307"/>
      <c r="AQ14" s="307"/>
      <c r="AR14" s="307"/>
      <c r="AS14" s="307"/>
      <c r="AT14" s="307"/>
      <c r="AU14" s="307"/>
      <c r="AV14" s="307"/>
      <c r="AW14" s="307"/>
      <c r="AX14" s="307"/>
      <c r="AY14" s="307"/>
      <c r="AZ14" s="307"/>
      <c r="BA14" s="307"/>
      <c r="BB14" s="307"/>
      <c r="BC14" s="24" t="s">
        <v>89</v>
      </c>
      <c r="BD14" s="24"/>
      <c r="BE14" s="308">
        <f t="shared" si="0"/>
        <v>0</v>
      </c>
      <c r="BF14" s="308"/>
      <c r="BG14" s="308"/>
      <c r="BH14" s="308"/>
      <c r="BI14" s="308"/>
      <c r="BJ14" s="308"/>
      <c r="BK14" s="308"/>
      <c r="BL14" s="308"/>
      <c r="BM14" s="308"/>
      <c r="BN14" s="308"/>
      <c r="BO14" s="308"/>
      <c r="BP14" s="308"/>
      <c r="BQ14" s="308"/>
      <c r="BR14" s="308"/>
      <c r="BS14" s="308"/>
      <c r="BT14" s="66"/>
      <c r="BU14" s="62" t="s">
        <v>60</v>
      </c>
      <c r="BV14" s="62"/>
      <c r="BW14" s="62"/>
      <c r="BX14" s="62"/>
      <c r="BY14" s="62"/>
      <c r="BZ14" s="24"/>
      <c r="CA14" s="24"/>
    </row>
    <row r="15" spans="1:81" s="2" customFormat="1" ht="14.25" customHeight="1">
      <c r="A15" s="158" t="e">
        <f>IF(#REF!="4面12欄の別紙あり","必要書式枚数にする","このチェックを外してください")</f>
        <v>#REF!</v>
      </c>
      <c r="B15" s="24"/>
      <c r="C15" s="24"/>
      <c r="D15" s="24"/>
      <c r="E15" s="24"/>
      <c r="F15" s="24"/>
      <c r="G15" s="24"/>
      <c r="H15" s="24"/>
      <c r="I15" s="24"/>
      <c r="J15" s="24"/>
      <c r="K15" s="24"/>
      <c r="L15" s="24" t="s">
        <v>19</v>
      </c>
      <c r="M15" s="24"/>
      <c r="N15" s="306"/>
      <c r="O15" s="306"/>
      <c r="P15" s="306"/>
      <c r="Q15" s="306"/>
      <c r="R15" s="259" t="s">
        <v>167</v>
      </c>
      <c r="S15" s="259"/>
      <c r="T15" s="259"/>
      <c r="U15" s="24"/>
      <c r="V15" s="24" t="s">
        <v>19</v>
      </c>
      <c r="W15" s="307"/>
      <c r="X15" s="307"/>
      <c r="Y15" s="307"/>
      <c r="Z15" s="307"/>
      <c r="AA15" s="307"/>
      <c r="AB15" s="307"/>
      <c r="AC15" s="307"/>
      <c r="AD15" s="307"/>
      <c r="AE15" s="307"/>
      <c r="AF15" s="307"/>
      <c r="AG15" s="307"/>
      <c r="AH15" s="307"/>
      <c r="AI15" s="307"/>
      <c r="AJ15" s="307"/>
      <c r="AK15" s="307"/>
      <c r="AL15" s="24" t="s">
        <v>89</v>
      </c>
      <c r="AM15" s="24"/>
      <c r="AN15" s="307"/>
      <c r="AO15" s="307"/>
      <c r="AP15" s="307"/>
      <c r="AQ15" s="307"/>
      <c r="AR15" s="307"/>
      <c r="AS15" s="307"/>
      <c r="AT15" s="307"/>
      <c r="AU15" s="307"/>
      <c r="AV15" s="307"/>
      <c r="AW15" s="307"/>
      <c r="AX15" s="307"/>
      <c r="AY15" s="307"/>
      <c r="AZ15" s="307"/>
      <c r="BA15" s="307"/>
      <c r="BB15" s="307"/>
      <c r="BC15" s="24" t="s">
        <v>89</v>
      </c>
      <c r="BD15" s="24"/>
      <c r="BE15" s="308">
        <f t="shared" si="0"/>
        <v>0</v>
      </c>
      <c r="BF15" s="308"/>
      <c r="BG15" s="308"/>
      <c r="BH15" s="308"/>
      <c r="BI15" s="308"/>
      <c r="BJ15" s="308"/>
      <c r="BK15" s="308"/>
      <c r="BL15" s="308"/>
      <c r="BM15" s="308"/>
      <c r="BN15" s="308"/>
      <c r="BO15" s="308"/>
      <c r="BP15" s="308"/>
      <c r="BQ15" s="308"/>
      <c r="BR15" s="308"/>
      <c r="BS15" s="308"/>
      <c r="BT15" s="66"/>
      <c r="BU15" s="62" t="s">
        <v>60</v>
      </c>
      <c r="BV15" s="62"/>
      <c r="BW15" s="62"/>
      <c r="BX15" s="62"/>
      <c r="BY15" s="62"/>
      <c r="BZ15" s="24"/>
      <c r="CA15" s="24"/>
    </row>
    <row r="16" spans="1:81" s="2" customFormat="1" ht="14.25" customHeight="1">
      <c r="A16" s="158" t="e">
        <f>IF(#REF!="4面12欄の別紙あり","必要書式枚数にする","このチェックを外してください")</f>
        <v>#REF!</v>
      </c>
      <c r="B16" s="24"/>
      <c r="C16" s="24"/>
      <c r="D16" s="24"/>
      <c r="E16" s="24"/>
      <c r="F16" s="24"/>
      <c r="G16" s="24"/>
      <c r="H16" s="24"/>
      <c r="I16" s="24"/>
      <c r="J16" s="24"/>
      <c r="K16" s="24"/>
      <c r="L16" s="24" t="s">
        <v>19</v>
      </c>
      <c r="M16" s="24"/>
      <c r="N16" s="306"/>
      <c r="O16" s="306"/>
      <c r="P16" s="306"/>
      <c r="Q16" s="306"/>
      <c r="R16" s="259" t="s">
        <v>167</v>
      </c>
      <c r="S16" s="259"/>
      <c r="T16" s="259"/>
      <c r="U16" s="24"/>
      <c r="V16" s="24" t="s">
        <v>19</v>
      </c>
      <c r="W16" s="307"/>
      <c r="X16" s="307"/>
      <c r="Y16" s="307"/>
      <c r="Z16" s="307"/>
      <c r="AA16" s="307"/>
      <c r="AB16" s="307"/>
      <c r="AC16" s="307"/>
      <c r="AD16" s="307"/>
      <c r="AE16" s="307"/>
      <c r="AF16" s="307"/>
      <c r="AG16" s="307"/>
      <c r="AH16" s="307"/>
      <c r="AI16" s="307"/>
      <c r="AJ16" s="307"/>
      <c r="AK16" s="307"/>
      <c r="AL16" s="24" t="s">
        <v>89</v>
      </c>
      <c r="AM16" s="24"/>
      <c r="AN16" s="307"/>
      <c r="AO16" s="307"/>
      <c r="AP16" s="307"/>
      <c r="AQ16" s="307"/>
      <c r="AR16" s="307"/>
      <c r="AS16" s="307"/>
      <c r="AT16" s="307"/>
      <c r="AU16" s="307"/>
      <c r="AV16" s="307"/>
      <c r="AW16" s="307"/>
      <c r="AX16" s="307"/>
      <c r="AY16" s="307"/>
      <c r="AZ16" s="307"/>
      <c r="BA16" s="307"/>
      <c r="BB16" s="307"/>
      <c r="BC16" s="24" t="s">
        <v>89</v>
      </c>
      <c r="BD16" s="24"/>
      <c r="BE16" s="308">
        <f t="shared" si="0"/>
        <v>0</v>
      </c>
      <c r="BF16" s="308"/>
      <c r="BG16" s="308"/>
      <c r="BH16" s="308"/>
      <c r="BI16" s="308"/>
      <c r="BJ16" s="308"/>
      <c r="BK16" s="308"/>
      <c r="BL16" s="308"/>
      <c r="BM16" s="308"/>
      <c r="BN16" s="308"/>
      <c r="BO16" s="308"/>
      <c r="BP16" s="308"/>
      <c r="BQ16" s="308"/>
      <c r="BR16" s="308"/>
      <c r="BS16" s="308"/>
      <c r="BT16" s="66"/>
      <c r="BU16" s="62" t="s">
        <v>60</v>
      </c>
      <c r="BV16" s="62"/>
      <c r="BW16" s="62"/>
      <c r="BX16" s="62"/>
      <c r="BY16" s="62"/>
      <c r="BZ16" s="24"/>
      <c r="CA16" s="24"/>
    </row>
    <row r="17" spans="1:79" s="2" customFormat="1" ht="14.25" customHeight="1">
      <c r="A17" s="158" t="e">
        <f>IF(#REF!="4面12欄の別紙あり","必要書式枚数にする","このチェックを外してください")</f>
        <v>#REF!</v>
      </c>
      <c r="B17" s="24"/>
      <c r="C17" s="24"/>
      <c r="D17" s="24"/>
      <c r="E17" s="24"/>
      <c r="F17" s="24"/>
      <c r="G17" s="24"/>
      <c r="H17" s="24"/>
      <c r="I17" s="24"/>
      <c r="J17" s="24"/>
      <c r="K17" s="24"/>
      <c r="L17" s="24" t="s">
        <v>19</v>
      </c>
      <c r="M17" s="24"/>
      <c r="N17" s="306"/>
      <c r="O17" s="306"/>
      <c r="P17" s="306"/>
      <c r="Q17" s="306"/>
      <c r="R17" s="259" t="s">
        <v>167</v>
      </c>
      <c r="S17" s="259"/>
      <c r="T17" s="259"/>
      <c r="U17" s="24"/>
      <c r="V17" s="24" t="s">
        <v>19</v>
      </c>
      <c r="W17" s="307"/>
      <c r="X17" s="307"/>
      <c r="Y17" s="307"/>
      <c r="Z17" s="307"/>
      <c r="AA17" s="307"/>
      <c r="AB17" s="307"/>
      <c r="AC17" s="307"/>
      <c r="AD17" s="307"/>
      <c r="AE17" s="307"/>
      <c r="AF17" s="307"/>
      <c r="AG17" s="307"/>
      <c r="AH17" s="307"/>
      <c r="AI17" s="307"/>
      <c r="AJ17" s="307"/>
      <c r="AK17" s="307"/>
      <c r="AL17" s="24" t="s">
        <v>89</v>
      </c>
      <c r="AM17" s="24"/>
      <c r="AN17" s="307"/>
      <c r="AO17" s="307"/>
      <c r="AP17" s="307"/>
      <c r="AQ17" s="307"/>
      <c r="AR17" s="307"/>
      <c r="AS17" s="307"/>
      <c r="AT17" s="307"/>
      <c r="AU17" s="307"/>
      <c r="AV17" s="307"/>
      <c r="AW17" s="307"/>
      <c r="AX17" s="307"/>
      <c r="AY17" s="307"/>
      <c r="AZ17" s="307"/>
      <c r="BA17" s="307"/>
      <c r="BB17" s="307"/>
      <c r="BC17" s="24" t="s">
        <v>89</v>
      </c>
      <c r="BD17" s="24"/>
      <c r="BE17" s="308">
        <f t="shared" si="0"/>
        <v>0</v>
      </c>
      <c r="BF17" s="308"/>
      <c r="BG17" s="308"/>
      <c r="BH17" s="308"/>
      <c r="BI17" s="308"/>
      <c r="BJ17" s="308"/>
      <c r="BK17" s="308"/>
      <c r="BL17" s="308"/>
      <c r="BM17" s="308"/>
      <c r="BN17" s="308"/>
      <c r="BO17" s="308"/>
      <c r="BP17" s="308"/>
      <c r="BQ17" s="308"/>
      <c r="BR17" s="308"/>
      <c r="BS17" s="308"/>
      <c r="BT17" s="66"/>
      <c r="BU17" s="62" t="s">
        <v>60</v>
      </c>
      <c r="BV17" s="62"/>
      <c r="BW17" s="62"/>
      <c r="BX17" s="62"/>
      <c r="BY17" s="62"/>
      <c r="BZ17" s="24"/>
      <c r="CA17" s="24"/>
    </row>
    <row r="18" spans="1:79" s="2" customFormat="1" ht="14.25" customHeight="1">
      <c r="A18" s="158" t="e">
        <f>IF(#REF!="4面12欄の別紙あり","必要書式枚数にする","このチェックを外してください")</f>
        <v>#REF!</v>
      </c>
      <c r="B18" s="24"/>
      <c r="C18" s="24"/>
      <c r="D18" s="24"/>
      <c r="E18" s="24"/>
      <c r="F18" s="24"/>
      <c r="G18" s="24"/>
      <c r="H18" s="24"/>
      <c r="I18" s="24"/>
      <c r="J18" s="24"/>
      <c r="K18" s="24"/>
      <c r="L18" s="24" t="s">
        <v>19</v>
      </c>
      <c r="M18" s="24"/>
      <c r="N18" s="306"/>
      <c r="O18" s="306"/>
      <c r="P18" s="306"/>
      <c r="Q18" s="306"/>
      <c r="R18" s="259" t="s">
        <v>167</v>
      </c>
      <c r="S18" s="259"/>
      <c r="T18" s="259"/>
      <c r="U18" s="24"/>
      <c r="V18" s="24" t="s">
        <v>19</v>
      </c>
      <c r="W18" s="307"/>
      <c r="X18" s="307"/>
      <c r="Y18" s="307"/>
      <c r="Z18" s="307"/>
      <c r="AA18" s="307"/>
      <c r="AB18" s="307"/>
      <c r="AC18" s="307"/>
      <c r="AD18" s="307"/>
      <c r="AE18" s="307"/>
      <c r="AF18" s="307"/>
      <c r="AG18" s="307"/>
      <c r="AH18" s="307"/>
      <c r="AI18" s="307"/>
      <c r="AJ18" s="307"/>
      <c r="AK18" s="307"/>
      <c r="AL18" s="24" t="s">
        <v>89</v>
      </c>
      <c r="AM18" s="24"/>
      <c r="AN18" s="307"/>
      <c r="AO18" s="307"/>
      <c r="AP18" s="307"/>
      <c r="AQ18" s="307"/>
      <c r="AR18" s="307"/>
      <c r="AS18" s="307"/>
      <c r="AT18" s="307"/>
      <c r="AU18" s="307"/>
      <c r="AV18" s="307"/>
      <c r="AW18" s="307"/>
      <c r="AX18" s="307"/>
      <c r="AY18" s="307"/>
      <c r="AZ18" s="307"/>
      <c r="BA18" s="307"/>
      <c r="BB18" s="307"/>
      <c r="BC18" s="24" t="s">
        <v>89</v>
      </c>
      <c r="BD18" s="24"/>
      <c r="BE18" s="308">
        <f t="shared" si="0"/>
        <v>0</v>
      </c>
      <c r="BF18" s="308"/>
      <c r="BG18" s="308"/>
      <c r="BH18" s="308"/>
      <c r="BI18" s="308"/>
      <c r="BJ18" s="308"/>
      <c r="BK18" s="308"/>
      <c r="BL18" s="308"/>
      <c r="BM18" s="308"/>
      <c r="BN18" s="308"/>
      <c r="BO18" s="308"/>
      <c r="BP18" s="308"/>
      <c r="BQ18" s="308"/>
      <c r="BR18" s="308"/>
      <c r="BS18" s="308"/>
      <c r="BT18" s="66"/>
      <c r="BU18" s="62" t="s">
        <v>60</v>
      </c>
      <c r="BV18" s="62"/>
      <c r="BW18" s="62"/>
      <c r="BX18" s="62"/>
      <c r="BY18" s="62"/>
      <c r="BZ18" s="24"/>
      <c r="CA18" s="24"/>
    </row>
    <row r="19" spans="1:79" s="2" customFormat="1" ht="14.25" customHeight="1">
      <c r="A19" s="158" t="e">
        <f>IF(#REF!="4面12欄の別紙あり","必要書式枚数にする","このチェックを外してください")</f>
        <v>#REF!</v>
      </c>
      <c r="B19" s="24"/>
      <c r="C19" s="24"/>
      <c r="D19" s="24"/>
      <c r="E19" s="24"/>
      <c r="F19" s="24"/>
      <c r="G19" s="24"/>
      <c r="H19" s="24"/>
      <c r="I19" s="24"/>
      <c r="J19" s="24"/>
      <c r="K19" s="24"/>
      <c r="L19" s="24" t="s">
        <v>19</v>
      </c>
      <c r="M19" s="24"/>
      <c r="N19" s="306"/>
      <c r="O19" s="306"/>
      <c r="P19" s="306"/>
      <c r="Q19" s="306"/>
      <c r="R19" s="259" t="s">
        <v>167</v>
      </c>
      <c r="S19" s="259"/>
      <c r="T19" s="259"/>
      <c r="U19" s="24"/>
      <c r="V19" s="24" t="s">
        <v>19</v>
      </c>
      <c r="W19" s="307"/>
      <c r="X19" s="307"/>
      <c r="Y19" s="307"/>
      <c r="Z19" s="307"/>
      <c r="AA19" s="307"/>
      <c r="AB19" s="307"/>
      <c r="AC19" s="307"/>
      <c r="AD19" s="307"/>
      <c r="AE19" s="307"/>
      <c r="AF19" s="307"/>
      <c r="AG19" s="307"/>
      <c r="AH19" s="307"/>
      <c r="AI19" s="307"/>
      <c r="AJ19" s="307"/>
      <c r="AK19" s="307"/>
      <c r="AL19" s="24" t="s">
        <v>89</v>
      </c>
      <c r="AM19" s="24"/>
      <c r="AN19" s="307"/>
      <c r="AO19" s="307"/>
      <c r="AP19" s="307"/>
      <c r="AQ19" s="307"/>
      <c r="AR19" s="307"/>
      <c r="AS19" s="307"/>
      <c r="AT19" s="307"/>
      <c r="AU19" s="307"/>
      <c r="AV19" s="307"/>
      <c r="AW19" s="307"/>
      <c r="AX19" s="307"/>
      <c r="AY19" s="307"/>
      <c r="AZ19" s="307"/>
      <c r="BA19" s="307"/>
      <c r="BB19" s="307"/>
      <c r="BC19" s="24" t="s">
        <v>89</v>
      </c>
      <c r="BD19" s="24"/>
      <c r="BE19" s="308">
        <f t="shared" si="0"/>
        <v>0</v>
      </c>
      <c r="BF19" s="308"/>
      <c r="BG19" s="308"/>
      <c r="BH19" s="308"/>
      <c r="BI19" s="308"/>
      <c r="BJ19" s="308"/>
      <c r="BK19" s="308"/>
      <c r="BL19" s="308"/>
      <c r="BM19" s="308"/>
      <c r="BN19" s="308"/>
      <c r="BO19" s="308"/>
      <c r="BP19" s="308"/>
      <c r="BQ19" s="308"/>
      <c r="BR19" s="308"/>
      <c r="BS19" s="308"/>
      <c r="BT19" s="66"/>
      <c r="BU19" s="62" t="s">
        <v>60</v>
      </c>
      <c r="BV19" s="62"/>
      <c r="BW19" s="62"/>
      <c r="BX19" s="62"/>
      <c r="BY19" s="62"/>
      <c r="BZ19" s="24"/>
      <c r="CA19" s="24"/>
    </row>
    <row r="20" spans="1:79" s="2" customFormat="1" ht="14.25" customHeight="1">
      <c r="A20" s="158" t="e">
        <f>IF(#REF!="4面12欄の別紙あり","必要書式枚数にする","このチェックを外してください")</f>
        <v>#REF!</v>
      </c>
      <c r="B20" s="24"/>
      <c r="C20" s="24"/>
      <c r="D20" s="24"/>
      <c r="E20" s="24"/>
      <c r="F20" s="24"/>
      <c r="G20" s="24"/>
      <c r="H20" s="24"/>
      <c r="I20" s="24"/>
      <c r="J20" s="24"/>
      <c r="K20" s="24"/>
      <c r="L20" s="24" t="s">
        <v>19</v>
      </c>
      <c r="M20" s="24"/>
      <c r="N20" s="306"/>
      <c r="O20" s="306"/>
      <c r="P20" s="306"/>
      <c r="Q20" s="306"/>
      <c r="R20" s="259" t="s">
        <v>167</v>
      </c>
      <c r="S20" s="259"/>
      <c r="T20" s="259"/>
      <c r="U20" s="24"/>
      <c r="V20" s="24" t="s">
        <v>19</v>
      </c>
      <c r="W20" s="307"/>
      <c r="X20" s="307"/>
      <c r="Y20" s="307"/>
      <c r="Z20" s="307"/>
      <c r="AA20" s="307"/>
      <c r="AB20" s="307"/>
      <c r="AC20" s="307"/>
      <c r="AD20" s="307"/>
      <c r="AE20" s="307"/>
      <c r="AF20" s="307"/>
      <c r="AG20" s="307"/>
      <c r="AH20" s="307"/>
      <c r="AI20" s="307"/>
      <c r="AJ20" s="307"/>
      <c r="AK20" s="307"/>
      <c r="AL20" s="24" t="s">
        <v>89</v>
      </c>
      <c r="AM20" s="24"/>
      <c r="AN20" s="307"/>
      <c r="AO20" s="307"/>
      <c r="AP20" s="307"/>
      <c r="AQ20" s="307"/>
      <c r="AR20" s="307"/>
      <c r="AS20" s="307"/>
      <c r="AT20" s="307"/>
      <c r="AU20" s="307"/>
      <c r="AV20" s="307"/>
      <c r="AW20" s="307"/>
      <c r="AX20" s="307"/>
      <c r="AY20" s="307"/>
      <c r="AZ20" s="307"/>
      <c r="BA20" s="307"/>
      <c r="BB20" s="307"/>
      <c r="BC20" s="24" t="s">
        <v>89</v>
      </c>
      <c r="BD20" s="24"/>
      <c r="BE20" s="308">
        <f t="shared" si="0"/>
        <v>0</v>
      </c>
      <c r="BF20" s="308"/>
      <c r="BG20" s="308"/>
      <c r="BH20" s="308"/>
      <c r="BI20" s="308"/>
      <c r="BJ20" s="308"/>
      <c r="BK20" s="308"/>
      <c r="BL20" s="308"/>
      <c r="BM20" s="308"/>
      <c r="BN20" s="308"/>
      <c r="BO20" s="308"/>
      <c r="BP20" s="308"/>
      <c r="BQ20" s="308"/>
      <c r="BR20" s="308"/>
      <c r="BS20" s="308"/>
      <c r="BT20" s="66"/>
      <c r="BU20" s="62" t="s">
        <v>60</v>
      </c>
      <c r="BV20" s="62"/>
      <c r="BW20" s="62"/>
      <c r="BX20" s="62"/>
      <c r="BY20" s="62"/>
      <c r="BZ20" s="24"/>
      <c r="CA20" s="24"/>
    </row>
    <row r="21" spans="1:79" s="2" customFormat="1" ht="14.25" customHeight="1">
      <c r="A21" s="158" t="e">
        <f>IF(#REF!="4面12欄の別紙あり","必要書式枚数にする","このチェックを外してください")</f>
        <v>#REF!</v>
      </c>
      <c r="B21" s="24"/>
      <c r="C21" s="24"/>
      <c r="D21" s="24"/>
      <c r="E21" s="24"/>
      <c r="F21" s="24"/>
      <c r="G21" s="24"/>
      <c r="H21" s="24"/>
      <c r="I21" s="24"/>
      <c r="J21" s="24"/>
      <c r="K21" s="24"/>
      <c r="L21" s="24" t="s">
        <v>19</v>
      </c>
      <c r="M21" s="24"/>
      <c r="N21" s="306"/>
      <c r="O21" s="306"/>
      <c r="P21" s="306"/>
      <c r="Q21" s="306"/>
      <c r="R21" s="259" t="s">
        <v>167</v>
      </c>
      <c r="S21" s="259"/>
      <c r="T21" s="259"/>
      <c r="U21" s="24"/>
      <c r="V21" s="24" t="s">
        <v>19</v>
      </c>
      <c r="W21" s="307"/>
      <c r="X21" s="307"/>
      <c r="Y21" s="307"/>
      <c r="Z21" s="307"/>
      <c r="AA21" s="307"/>
      <c r="AB21" s="307"/>
      <c r="AC21" s="307"/>
      <c r="AD21" s="307"/>
      <c r="AE21" s="307"/>
      <c r="AF21" s="307"/>
      <c r="AG21" s="307"/>
      <c r="AH21" s="307"/>
      <c r="AI21" s="307"/>
      <c r="AJ21" s="307"/>
      <c r="AK21" s="307"/>
      <c r="AL21" s="24" t="s">
        <v>89</v>
      </c>
      <c r="AM21" s="24"/>
      <c r="AN21" s="307"/>
      <c r="AO21" s="307"/>
      <c r="AP21" s="307"/>
      <c r="AQ21" s="307"/>
      <c r="AR21" s="307"/>
      <c r="AS21" s="307"/>
      <c r="AT21" s="307"/>
      <c r="AU21" s="307"/>
      <c r="AV21" s="307"/>
      <c r="AW21" s="307"/>
      <c r="AX21" s="307"/>
      <c r="AY21" s="307"/>
      <c r="AZ21" s="307"/>
      <c r="BA21" s="307"/>
      <c r="BB21" s="307"/>
      <c r="BC21" s="24" t="s">
        <v>89</v>
      </c>
      <c r="BD21" s="24"/>
      <c r="BE21" s="308">
        <f t="shared" si="0"/>
        <v>0</v>
      </c>
      <c r="BF21" s="308"/>
      <c r="BG21" s="308"/>
      <c r="BH21" s="308"/>
      <c r="BI21" s="308"/>
      <c r="BJ21" s="308"/>
      <c r="BK21" s="308"/>
      <c r="BL21" s="308"/>
      <c r="BM21" s="308"/>
      <c r="BN21" s="308"/>
      <c r="BO21" s="308"/>
      <c r="BP21" s="308"/>
      <c r="BQ21" s="308"/>
      <c r="BR21" s="308"/>
      <c r="BS21" s="308"/>
      <c r="BT21" s="66"/>
      <c r="BU21" s="62" t="s">
        <v>60</v>
      </c>
      <c r="BV21" s="62"/>
      <c r="BW21" s="62"/>
      <c r="BX21" s="62"/>
      <c r="BY21" s="62"/>
      <c r="BZ21" s="24"/>
      <c r="CA21" s="24"/>
    </row>
    <row r="22" spans="1:79" s="2" customFormat="1" ht="14.25" customHeight="1">
      <c r="A22" s="158" t="e">
        <f>IF(#REF!="4面12欄の別紙あり","必要書式枚数にする","このチェックを外してください")</f>
        <v>#REF!</v>
      </c>
      <c r="B22" s="24"/>
      <c r="C22" s="24"/>
      <c r="D22" s="24"/>
      <c r="E22" s="24"/>
      <c r="F22" s="24"/>
      <c r="G22" s="24"/>
      <c r="H22" s="24"/>
      <c r="I22" s="24"/>
      <c r="J22" s="24"/>
      <c r="K22" s="24"/>
      <c r="L22" s="24" t="s">
        <v>19</v>
      </c>
      <c r="M22" s="24"/>
      <c r="N22" s="306"/>
      <c r="O22" s="306"/>
      <c r="P22" s="306"/>
      <c r="Q22" s="306"/>
      <c r="R22" s="259" t="s">
        <v>167</v>
      </c>
      <c r="S22" s="259"/>
      <c r="T22" s="259"/>
      <c r="U22" s="24"/>
      <c r="V22" s="24" t="s">
        <v>19</v>
      </c>
      <c r="W22" s="307"/>
      <c r="X22" s="307"/>
      <c r="Y22" s="307"/>
      <c r="Z22" s="307"/>
      <c r="AA22" s="307"/>
      <c r="AB22" s="307"/>
      <c r="AC22" s="307"/>
      <c r="AD22" s="307"/>
      <c r="AE22" s="307"/>
      <c r="AF22" s="307"/>
      <c r="AG22" s="307"/>
      <c r="AH22" s="307"/>
      <c r="AI22" s="307"/>
      <c r="AJ22" s="307"/>
      <c r="AK22" s="307"/>
      <c r="AL22" s="24" t="s">
        <v>89</v>
      </c>
      <c r="AM22" s="24"/>
      <c r="AN22" s="307"/>
      <c r="AO22" s="307"/>
      <c r="AP22" s="307"/>
      <c r="AQ22" s="307"/>
      <c r="AR22" s="307"/>
      <c r="AS22" s="307"/>
      <c r="AT22" s="307"/>
      <c r="AU22" s="307"/>
      <c r="AV22" s="307"/>
      <c r="AW22" s="307"/>
      <c r="AX22" s="307"/>
      <c r="AY22" s="307"/>
      <c r="AZ22" s="307"/>
      <c r="BA22" s="307"/>
      <c r="BB22" s="307"/>
      <c r="BC22" s="24" t="s">
        <v>89</v>
      </c>
      <c r="BD22" s="24"/>
      <c r="BE22" s="308">
        <f t="shared" si="0"/>
        <v>0</v>
      </c>
      <c r="BF22" s="308"/>
      <c r="BG22" s="308"/>
      <c r="BH22" s="308"/>
      <c r="BI22" s="308"/>
      <c r="BJ22" s="308"/>
      <c r="BK22" s="308"/>
      <c r="BL22" s="308"/>
      <c r="BM22" s="308"/>
      <c r="BN22" s="308"/>
      <c r="BO22" s="308"/>
      <c r="BP22" s="308"/>
      <c r="BQ22" s="308"/>
      <c r="BR22" s="308"/>
      <c r="BS22" s="308"/>
      <c r="BT22" s="66"/>
      <c r="BU22" s="62" t="s">
        <v>60</v>
      </c>
      <c r="BV22" s="62"/>
      <c r="BW22" s="62"/>
      <c r="BX22" s="62"/>
      <c r="BY22" s="62"/>
      <c r="BZ22" s="24"/>
      <c r="CA22" s="24"/>
    </row>
    <row r="23" spans="1:79" s="2" customFormat="1" ht="14.25" customHeight="1">
      <c r="A23" s="158" t="e">
        <f>IF(#REF!="4面12欄の別紙あり","必要書式枚数にする","このチェックを外してください")</f>
        <v>#REF!</v>
      </c>
      <c r="B23" s="24"/>
      <c r="C23" s="24"/>
      <c r="D23" s="24"/>
      <c r="E23" s="24"/>
      <c r="F23" s="24"/>
      <c r="G23" s="24"/>
      <c r="H23" s="24"/>
      <c r="I23" s="24"/>
      <c r="J23" s="24"/>
      <c r="K23" s="24"/>
      <c r="L23" s="24" t="s">
        <v>19</v>
      </c>
      <c r="M23" s="24"/>
      <c r="N23" s="306"/>
      <c r="O23" s="306"/>
      <c r="P23" s="306"/>
      <c r="Q23" s="306"/>
      <c r="R23" s="259" t="s">
        <v>167</v>
      </c>
      <c r="S23" s="259"/>
      <c r="T23" s="259"/>
      <c r="U23" s="24"/>
      <c r="V23" s="24" t="s">
        <v>19</v>
      </c>
      <c r="W23" s="307"/>
      <c r="X23" s="307"/>
      <c r="Y23" s="307"/>
      <c r="Z23" s="307"/>
      <c r="AA23" s="307"/>
      <c r="AB23" s="307"/>
      <c r="AC23" s="307"/>
      <c r="AD23" s="307"/>
      <c r="AE23" s="307"/>
      <c r="AF23" s="307"/>
      <c r="AG23" s="307"/>
      <c r="AH23" s="307"/>
      <c r="AI23" s="307"/>
      <c r="AJ23" s="307"/>
      <c r="AK23" s="307"/>
      <c r="AL23" s="24" t="s">
        <v>89</v>
      </c>
      <c r="AM23" s="24"/>
      <c r="AN23" s="307"/>
      <c r="AO23" s="307"/>
      <c r="AP23" s="307"/>
      <c r="AQ23" s="307"/>
      <c r="AR23" s="307"/>
      <c r="AS23" s="307"/>
      <c r="AT23" s="307"/>
      <c r="AU23" s="307"/>
      <c r="AV23" s="307"/>
      <c r="AW23" s="307"/>
      <c r="AX23" s="307"/>
      <c r="AY23" s="307"/>
      <c r="AZ23" s="307"/>
      <c r="BA23" s="307"/>
      <c r="BB23" s="307"/>
      <c r="BC23" s="24" t="s">
        <v>89</v>
      </c>
      <c r="BD23" s="24"/>
      <c r="BE23" s="308">
        <f t="shared" si="0"/>
        <v>0</v>
      </c>
      <c r="BF23" s="308"/>
      <c r="BG23" s="308"/>
      <c r="BH23" s="308"/>
      <c r="BI23" s="308"/>
      <c r="BJ23" s="308"/>
      <c r="BK23" s="308"/>
      <c r="BL23" s="308"/>
      <c r="BM23" s="308"/>
      <c r="BN23" s="308"/>
      <c r="BO23" s="308"/>
      <c r="BP23" s="308"/>
      <c r="BQ23" s="308"/>
      <c r="BR23" s="308"/>
      <c r="BS23" s="308"/>
      <c r="BT23" s="66"/>
      <c r="BU23" s="62" t="s">
        <v>60</v>
      </c>
      <c r="BV23" s="62"/>
      <c r="BW23" s="62"/>
      <c r="BX23" s="62"/>
      <c r="BY23" s="62"/>
      <c r="BZ23" s="24"/>
      <c r="CA23" s="24"/>
    </row>
    <row r="24" spans="1:79" s="2" customFormat="1" ht="14.25" customHeight="1">
      <c r="A24" s="158" t="e">
        <f>IF(#REF!="4面12欄の別紙あり","必要書式枚数にする","このチェックを外してください")</f>
        <v>#REF!</v>
      </c>
      <c r="B24" s="24"/>
      <c r="C24" s="24"/>
      <c r="D24" s="24"/>
      <c r="E24" s="24"/>
      <c r="F24" s="24"/>
      <c r="G24" s="24"/>
      <c r="H24" s="24"/>
      <c r="I24" s="24"/>
      <c r="J24" s="24"/>
      <c r="K24" s="24"/>
      <c r="L24" s="24" t="s">
        <v>19</v>
      </c>
      <c r="M24" s="24"/>
      <c r="N24" s="306"/>
      <c r="O24" s="306"/>
      <c r="P24" s="306"/>
      <c r="Q24" s="306"/>
      <c r="R24" s="259" t="s">
        <v>167</v>
      </c>
      <c r="S24" s="259"/>
      <c r="T24" s="259"/>
      <c r="U24" s="24"/>
      <c r="V24" s="24" t="s">
        <v>19</v>
      </c>
      <c r="W24" s="307"/>
      <c r="X24" s="307"/>
      <c r="Y24" s="307"/>
      <c r="Z24" s="307"/>
      <c r="AA24" s="307"/>
      <c r="AB24" s="307"/>
      <c r="AC24" s="307"/>
      <c r="AD24" s="307"/>
      <c r="AE24" s="307"/>
      <c r="AF24" s="307"/>
      <c r="AG24" s="307"/>
      <c r="AH24" s="307"/>
      <c r="AI24" s="307"/>
      <c r="AJ24" s="307"/>
      <c r="AK24" s="307"/>
      <c r="AL24" s="24" t="s">
        <v>89</v>
      </c>
      <c r="AM24" s="24"/>
      <c r="AN24" s="307"/>
      <c r="AO24" s="307"/>
      <c r="AP24" s="307"/>
      <c r="AQ24" s="307"/>
      <c r="AR24" s="307"/>
      <c r="AS24" s="307"/>
      <c r="AT24" s="307"/>
      <c r="AU24" s="307"/>
      <c r="AV24" s="307"/>
      <c r="AW24" s="307"/>
      <c r="AX24" s="307"/>
      <c r="AY24" s="307"/>
      <c r="AZ24" s="307"/>
      <c r="BA24" s="307"/>
      <c r="BB24" s="307"/>
      <c r="BC24" s="24" t="s">
        <v>89</v>
      </c>
      <c r="BD24" s="24"/>
      <c r="BE24" s="308">
        <f t="shared" si="0"/>
        <v>0</v>
      </c>
      <c r="BF24" s="308"/>
      <c r="BG24" s="308"/>
      <c r="BH24" s="308"/>
      <c r="BI24" s="308"/>
      <c r="BJ24" s="308"/>
      <c r="BK24" s="308"/>
      <c r="BL24" s="308"/>
      <c r="BM24" s="308"/>
      <c r="BN24" s="308"/>
      <c r="BO24" s="308"/>
      <c r="BP24" s="308"/>
      <c r="BQ24" s="308"/>
      <c r="BR24" s="308"/>
      <c r="BS24" s="308"/>
      <c r="BT24" s="66"/>
      <c r="BU24" s="62" t="s">
        <v>60</v>
      </c>
      <c r="BV24" s="62"/>
      <c r="BW24" s="62"/>
      <c r="BX24" s="62"/>
      <c r="BY24" s="62"/>
      <c r="BZ24" s="24"/>
      <c r="CA24" s="24"/>
    </row>
    <row r="25" spans="1:79" s="2" customFormat="1" ht="14.25" customHeight="1">
      <c r="A25" s="158" t="e">
        <f>IF(#REF!="4面12欄の別紙あり","必要書式枚数にする","このチェックを外してください")</f>
        <v>#REF!</v>
      </c>
      <c r="B25" s="24"/>
      <c r="C25" s="24"/>
      <c r="D25" s="24"/>
      <c r="E25" s="24"/>
      <c r="F25" s="24"/>
      <c r="G25" s="24"/>
      <c r="H25" s="24"/>
      <c r="I25" s="24"/>
      <c r="J25" s="24"/>
      <c r="K25" s="24"/>
      <c r="L25" s="24" t="s">
        <v>19</v>
      </c>
      <c r="M25" s="24"/>
      <c r="N25" s="306"/>
      <c r="O25" s="306"/>
      <c r="P25" s="306"/>
      <c r="Q25" s="306"/>
      <c r="R25" s="259" t="s">
        <v>167</v>
      </c>
      <c r="S25" s="259"/>
      <c r="T25" s="259"/>
      <c r="U25" s="24"/>
      <c r="V25" s="24" t="s">
        <v>19</v>
      </c>
      <c r="W25" s="307"/>
      <c r="X25" s="307"/>
      <c r="Y25" s="307"/>
      <c r="Z25" s="307"/>
      <c r="AA25" s="307"/>
      <c r="AB25" s="307"/>
      <c r="AC25" s="307"/>
      <c r="AD25" s="307"/>
      <c r="AE25" s="307"/>
      <c r="AF25" s="307"/>
      <c r="AG25" s="307"/>
      <c r="AH25" s="307"/>
      <c r="AI25" s="307"/>
      <c r="AJ25" s="307"/>
      <c r="AK25" s="307"/>
      <c r="AL25" s="24" t="s">
        <v>89</v>
      </c>
      <c r="AM25" s="24"/>
      <c r="AN25" s="307"/>
      <c r="AO25" s="307"/>
      <c r="AP25" s="307"/>
      <c r="AQ25" s="307"/>
      <c r="AR25" s="307"/>
      <c r="AS25" s="307"/>
      <c r="AT25" s="307"/>
      <c r="AU25" s="307"/>
      <c r="AV25" s="307"/>
      <c r="AW25" s="307"/>
      <c r="AX25" s="307"/>
      <c r="AY25" s="307"/>
      <c r="AZ25" s="307"/>
      <c r="BA25" s="307"/>
      <c r="BB25" s="307"/>
      <c r="BC25" s="24" t="s">
        <v>89</v>
      </c>
      <c r="BD25" s="24"/>
      <c r="BE25" s="308">
        <f t="shared" si="0"/>
        <v>0</v>
      </c>
      <c r="BF25" s="308"/>
      <c r="BG25" s="308"/>
      <c r="BH25" s="308"/>
      <c r="BI25" s="308"/>
      <c r="BJ25" s="308"/>
      <c r="BK25" s="308"/>
      <c r="BL25" s="308"/>
      <c r="BM25" s="308"/>
      <c r="BN25" s="308"/>
      <c r="BO25" s="308"/>
      <c r="BP25" s="308"/>
      <c r="BQ25" s="308"/>
      <c r="BR25" s="308"/>
      <c r="BS25" s="308"/>
      <c r="BT25" s="66"/>
      <c r="BU25" s="62" t="s">
        <v>60</v>
      </c>
      <c r="BV25" s="62"/>
      <c r="BW25" s="62"/>
      <c r="BX25" s="62"/>
      <c r="BY25" s="62"/>
      <c r="BZ25" s="24"/>
      <c r="CA25" s="24"/>
    </row>
    <row r="26" spans="1:79" s="2" customFormat="1" ht="14.25" customHeight="1">
      <c r="A26" s="158" t="e">
        <f>IF(#REF!="4面12欄の別紙あり","必要書式枚数にする","このチェックを外してください")</f>
        <v>#REF!</v>
      </c>
      <c r="B26" s="24"/>
      <c r="C26" s="24"/>
      <c r="D26" s="24"/>
      <c r="E26" s="24"/>
      <c r="F26" s="24"/>
      <c r="G26" s="24"/>
      <c r="H26" s="24"/>
      <c r="I26" s="24"/>
      <c r="J26" s="24"/>
      <c r="K26" s="24"/>
      <c r="L26" s="24" t="s">
        <v>19</v>
      </c>
      <c r="M26" s="24"/>
      <c r="N26" s="306"/>
      <c r="O26" s="306"/>
      <c r="P26" s="306"/>
      <c r="Q26" s="306"/>
      <c r="R26" s="259" t="s">
        <v>167</v>
      </c>
      <c r="S26" s="259"/>
      <c r="T26" s="259"/>
      <c r="U26" s="24"/>
      <c r="V26" s="24" t="s">
        <v>19</v>
      </c>
      <c r="W26" s="307"/>
      <c r="X26" s="307"/>
      <c r="Y26" s="307"/>
      <c r="Z26" s="307"/>
      <c r="AA26" s="307"/>
      <c r="AB26" s="307"/>
      <c r="AC26" s="307"/>
      <c r="AD26" s="307"/>
      <c r="AE26" s="307"/>
      <c r="AF26" s="307"/>
      <c r="AG26" s="307"/>
      <c r="AH26" s="307"/>
      <c r="AI26" s="307"/>
      <c r="AJ26" s="307"/>
      <c r="AK26" s="307"/>
      <c r="AL26" s="24" t="s">
        <v>89</v>
      </c>
      <c r="AM26" s="24"/>
      <c r="AN26" s="307"/>
      <c r="AO26" s="307"/>
      <c r="AP26" s="307"/>
      <c r="AQ26" s="307"/>
      <c r="AR26" s="307"/>
      <c r="AS26" s="307"/>
      <c r="AT26" s="307"/>
      <c r="AU26" s="307"/>
      <c r="AV26" s="307"/>
      <c r="AW26" s="307"/>
      <c r="AX26" s="307"/>
      <c r="AY26" s="307"/>
      <c r="AZ26" s="307"/>
      <c r="BA26" s="307"/>
      <c r="BB26" s="307"/>
      <c r="BC26" s="24" t="s">
        <v>89</v>
      </c>
      <c r="BD26" s="24"/>
      <c r="BE26" s="308">
        <f t="shared" si="0"/>
        <v>0</v>
      </c>
      <c r="BF26" s="308"/>
      <c r="BG26" s="308"/>
      <c r="BH26" s="308"/>
      <c r="BI26" s="308"/>
      <c r="BJ26" s="308"/>
      <c r="BK26" s="308"/>
      <c r="BL26" s="308"/>
      <c r="BM26" s="308"/>
      <c r="BN26" s="308"/>
      <c r="BO26" s="308"/>
      <c r="BP26" s="308"/>
      <c r="BQ26" s="308"/>
      <c r="BR26" s="308"/>
      <c r="BS26" s="308"/>
      <c r="BT26" s="66"/>
      <c r="BU26" s="62" t="s">
        <v>60</v>
      </c>
      <c r="BV26" s="62"/>
      <c r="BW26" s="62"/>
      <c r="BX26" s="62"/>
      <c r="BY26" s="62"/>
      <c r="BZ26" s="24"/>
      <c r="CA26" s="24"/>
    </row>
    <row r="27" spans="1:79" s="2" customFormat="1" ht="14.25" customHeight="1">
      <c r="A27" s="158" t="e">
        <f>IF(#REF!="4面12欄の別紙あり","必要書式枚数にする","このチェックを外してください")</f>
        <v>#REF!</v>
      </c>
      <c r="B27" s="24"/>
      <c r="C27" s="24"/>
      <c r="D27" s="24"/>
      <c r="E27" s="24"/>
      <c r="F27" s="24"/>
      <c r="G27" s="24"/>
      <c r="H27" s="24"/>
      <c r="I27" s="24"/>
      <c r="J27" s="24"/>
      <c r="K27" s="24"/>
      <c r="L27" s="24" t="s">
        <v>19</v>
      </c>
      <c r="M27" s="24"/>
      <c r="N27" s="306"/>
      <c r="O27" s="306"/>
      <c r="P27" s="306"/>
      <c r="Q27" s="306"/>
      <c r="R27" s="259" t="s">
        <v>167</v>
      </c>
      <c r="S27" s="259"/>
      <c r="T27" s="259"/>
      <c r="U27" s="24"/>
      <c r="V27" s="24" t="s">
        <v>19</v>
      </c>
      <c r="W27" s="307"/>
      <c r="X27" s="307"/>
      <c r="Y27" s="307"/>
      <c r="Z27" s="307"/>
      <c r="AA27" s="307"/>
      <c r="AB27" s="307"/>
      <c r="AC27" s="307"/>
      <c r="AD27" s="307"/>
      <c r="AE27" s="307"/>
      <c r="AF27" s="307"/>
      <c r="AG27" s="307"/>
      <c r="AH27" s="307"/>
      <c r="AI27" s="307"/>
      <c r="AJ27" s="307"/>
      <c r="AK27" s="307"/>
      <c r="AL27" s="24" t="s">
        <v>89</v>
      </c>
      <c r="AM27" s="24"/>
      <c r="AN27" s="307"/>
      <c r="AO27" s="307"/>
      <c r="AP27" s="307"/>
      <c r="AQ27" s="307"/>
      <c r="AR27" s="307"/>
      <c r="AS27" s="307"/>
      <c r="AT27" s="307"/>
      <c r="AU27" s="307"/>
      <c r="AV27" s="307"/>
      <c r="AW27" s="307"/>
      <c r="AX27" s="307"/>
      <c r="AY27" s="307"/>
      <c r="AZ27" s="307"/>
      <c r="BA27" s="307"/>
      <c r="BB27" s="307"/>
      <c r="BC27" s="24" t="s">
        <v>89</v>
      </c>
      <c r="BD27" s="24"/>
      <c r="BE27" s="308">
        <f t="shared" si="0"/>
        <v>0</v>
      </c>
      <c r="BF27" s="308"/>
      <c r="BG27" s="308"/>
      <c r="BH27" s="308"/>
      <c r="BI27" s="308"/>
      <c r="BJ27" s="308"/>
      <c r="BK27" s="308"/>
      <c r="BL27" s="308"/>
      <c r="BM27" s="308"/>
      <c r="BN27" s="308"/>
      <c r="BO27" s="308"/>
      <c r="BP27" s="308"/>
      <c r="BQ27" s="308"/>
      <c r="BR27" s="308"/>
      <c r="BS27" s="308"/>
      <c r="BT27" s="66"/>
      <c r="BU27" s="62" t="s">
        <v>60</v>
      </c>
      <c r="BV27" s="62"/>
      <c r="BW27" s="62"/>
      <c r="BX27" s="62"/>
      <c r="BY27" s="62"/>
      <c r="BZ27" s="24"/>
      <c r="CA27" s="24"/>
    </row>
    <row r="28" spans="1:79" s="2" customFormat="1" ht="14.25" customHeight="1">
      <c r="A28" s="158" t="e">
        <f>IF(#REF!="4面12欄の別紙あり","必要書式枚数にする","このチェックを外してください")</f>
        <v>#REF!</v>
      </c>
      <c r="B28" s="24"/>
      <c r="C28" s="24"/>
      <c r="D28" s="24"/>
      <c r="E28" s="24"/>
      <c r="F28" s="24"/>
      <c r="G28" s="24"/>
      <c r="H28" s="24"/>
      <c r="I28" s="24"/>
      <c r="J28" s="24"/>
      <c r="K28" s="24"/>
      <c r="L28" s="24" t="s">
        <v>19</v>
      </c>
      <c r="M28" s="24"/>
      <c r="N28" s="306"/>
      <c r="O28" s="306"/>
      <c r="P28" s="306"/>
      <c r="Q28" s="306"/>
      <c r="R28" s="259" t="s">
        <v>167</v>
      </c>
      <c r="S28" s="259"/>
      <c r="T28" s="259"/>
      <c r="U28" s="24"/>
      <c r="V28" s="24" t="s">
        <v>19</v>
      </c>
      <c r="W28" s="307"/>
      <c r="X28" s="307"/>
      <c r="Y28" s="307"/>
      <c r="Z28" s="307"/>
      <c r="AA28" s="307"/>
      <c r="AB28" s="307"/>
      <c r="AC28" s="307"/>
      <c r="AD28" s="307"/>
      <c r="AE28" s="307"/>
      <c r="AF28" s="307"/>
      <c r="AG28" s="307"/>
      <c r="AH28" s="307"/>
      <c r="AI28" s="307"/>
      <c r="AJ28" s="307"/>
      <c r="AK28" s="307"/>
      <c r="AL28" s="24" t="s">
        <v>89</v>
      </c>
      <c r="AM28" s="24"/>
      <c r="AN28" s="307"/>
      <c r="AO28" s="307"/>
      <c r="AP28" s="307"/>
      <c r="AQ28" s="307"/>
      <c r="AR28" s="307"/>
      <c r="AS28" s="307"/>
      <c r="AT28" s="307"/>
      <c r="AU28" s="307"/>
      <c r="AV28" s="307"/>
      <c r="AW28" s="307"/>
      <c r="AX28" s="307"/>
      <c r="AY28" s="307"/>
      <c r="AZ28" s="307"/>
      <c r="BA28" s="307"/>
      <c r="BB28" s="307"/>
      <c r="BC28" s="24" t="s">
        <v>89</v>
      </c>
      <c r="BD28" s="24"/>
      <c r="BE28" s="308">
        <f t="shared" si="0"/>
        <v>0</v>
      </c>
      <c r="BF28" s="308"/>
      <c r="BG28" s="308"/>
      <c r="BH28" s="308"/>
      <c r="BI28" s="308"/>
      <c r="BJ28" s="308"/>
      <c r="BK28" s="308"/>
      <c r="BL28" s="308"/>
      <c r="BM28" s="308"/>
      <c r="BN28" s="308"/>
      <c r="BO28" s="308"/>
      <c r="BP28" s="308"/>
      <c r="BQ28" s="308"/>
      <c r="BR28" s="308"/>
      <c r="BS28" s="308"/>
      <c r="BT28" s="66"/>
      <c r="BU28" s="62" t="s">
        <v>60</v>
      </c>
      <c r="BV28" s="62"/>
      <c r="BW28" s="62"/>
      <c r="BX28" s="62"/>
      <c r="BY28" s="62"/>
      <c r="BZ28" s="24"/>
      <c r="CA28" s="24"/>
    </row>
    <row r="29" spans="1:79" s="2" customFormat="1" ht="14.25" customHeight="1">
      <c r="A29" s="158" t="e">
        <f>IF(#REF!="4面12欄の別紙あり","必要書式枚数にする","このチェックを外してください")</f>
        <v>#REF!</v>
      </c>
      <c r="B29" s="24"/>
      <c r="C29" s="24"/>
      <c r="D29" s="24"/>
      <c r="E29" s="24"/>
      <c r="F29" s="24"/>
      <c r="G29" s="24"/>
      <c r="H29" s="24"/>
      <c r="I29" s="24"/>
      <c r="J29" s="24"/>
      <c r="K29" s="24"/>
      <c r="L29" s="24" t="s">
        <v>19</v>
      </c>
      <c r="M29" s="24"/>
      <c r="N29" s="306"/>
      <c r="O29" s="306"/>
      <c r="P29" s="306"/>
      <c r="Q29" s="306"/>
      <c r="R29" s="259" t="s">
        <v>167</v>
      </c>
      <c r="S29" s="259"/>
      <c r="T29" s="259"/>
      <c r="U29" s="24"/>
      <c r="V29" s="24" t="s">
        <v>19</v>
      </c>
      <c r="W29" s="307"/>
      <c r="X29" s="307"/>
      <c r="Y29" s="307"/>
      <c r="Z29" s="307"/>
      <c r="AA29" s="307"/>
      <c r="AB29" s="307"/>
      <c r="AC29" s="307"/>
      <c r="AD29" s="307"/>
      <c r="AE29" s="307"/>
      <c r="AF29" s="307"/>
      <c r="AG29" s="307"/>
      <c r="AH29" s="307"/>
      <c r="AI29" s="307"/>
      <c r="AJ29" s="307"/>
      <c r="AK29" s="307"/>
      <c r="AL29" s="24" t="s">
        <v>89</v>
      </c>
      <c r="AM29" s="24"/>
      <c r="AN29" s="307"/>
      <c r="AO29" s="307"/>
      <c r="AP29" s="307"/>
      <c r="AQ29" s="307"/>
      <c r="AR29" s="307"/>
      <c r="AS29" s="307"/>
      <c r="AT29" s="307"/>
      <c r="AU29" s="307"/>
      <c r="AV29" s="307"/>
      <c r="AW29" s="307"/>
      <c r="AX29" s="307"/>
      <c r="AY29" s="307"/>
      <c r="AZ29" s="307"/>
      <c r="BA29" s="307"/>
      <c r="BB29" s="307"/>
      <c r="BC29" s="24" t="s">
        <v>89</v>
      </c>
      <c r="BD29" s="24"/>
      <c r="BE29" s="308">
        <f t="shared" si="0"/>
        <v>0</v>
      </c>
      <c r="BF29" s="308"/>
      <c r="BG29" s="308"/>
      <c r="BH29" s="308"/>
      <c r="BI29" s="308"/>
      <c r="BJ29" s="308"/>
      <c r="BK29" s="308"/>
      <c r="BL29" s="308"/>
      <c r="BM29" s="308"/>
      <c r="BN29" s="308"/>
      <c r="BO29" s="308"/>
      <c r="BP29" s="308"/>
      <c r="BQ29" s="308"/>
      <c r="BR29" s="308"/>
      <c r="BS29" s="308"/>
      <c r="BT29" s="66"/>
      <c r="BU29" s="62" t="s">
        <v>60</v>
      </c>
      <c r="BV29" s="62"/>
      <c r="BW29" s="62"/>
      <c r="BX29" s="62"/>
      <c r="BY29" s="62"/>
      <c r="BZ29" s="24"/>
      <c r="CA29" s="24"/>
    </row>
    <row r="30" spans="1:79" s="2" customFormat="1" ht="14.25" customHeight="1">
      <c r="A30" s="158" t="e">
        <f>IF(#REF!="4面12欄の別紙あり","必要書式枚数にする","このチェックを外してください")</f>
        <v>#REF!</v>
      </c>
      <c r="B30" s="24"/>
      <c r="C30" s="24"/>
      <c r="D30" s="24"/>
      <c r="E30" s="24"/>
      <c r="F30" s="24"/>
      <c r="G30" s="24"/>
      <c r="H30" s="24"/>
      <c r="I30" s="24"/>
      <c r="J30" s="24"/>
      <c r="K30" s="24"/>
      <c r="L30" s="24" t="s">
        <v>19</v>
      </c>
      <c r="M30" s="24"/>
      <c r="N30" s="306"/>
      <c r="O30" s="306"/>
      <c r="P30" s="306"/>
      <c r="Q30" s="306"/>
      <c r="R30" s="259" t="s">
        <v>167</v>
      </c>
      <c r="S30" s="259"/>
      <c r="T30" s="259"/>
      <c r="U30" s="24"/>
      <c r="V30" s="24" t="s">
        <v>19</v>
      </c>
      <c r="W30" s="307"/>
      <c r="X30" s="307"/>
      <c r="Y30" s="307"/>
      <c r="Z30" s="307"/>
      <c r="AA30" s="307"/>
      <c r="AB30" s="307"/>
      <c r="AC30" s="307"/>
      <c r="AD30" s="307"/>
      <c r="AE30" s="307"/>
      <c r="AF30" s="307"/>
      <c r="AG30" s="307"/>
      <c r="AH30" s="307"/>
      <c r="AI30" s="307"/>
      <c r="AJ30" s="307"/>
      <c r="AK30" s="307"/>
      <c r="AL30" s="24" t="s">
        <v>89</v>
      </c>
      <c r="AM30" s="24"/>
      <c r="AN30" s="307"/>
      <c r="AO30" s="307"/>
      <c r="AP30" s="307"/>
      <c r="AQ30" s="307"/>
      <c r="AR30" s="307"/>
      <c r="AS30" s="307"/>
      <c r="AT30" s="307"/>
      <c r="AU30" s="307"/>
      <c r="AV30" s="307"/>
      <c r="AW30" s="307"/>
      <c r="AX30" s="307"/>
      <c r="AY30" s="307"/>
      <c r="AZ30" s="307"/>
      <c r="BA30" s="307"/>
      <c r="BB30" s="307"/>
      <c r="BC30" s="24" t="s">
        <v>89</v>
      </c>
      <c r="BD30" s="24"/>
      <c r="BE30" s="308">
        <f t="shared" si="0"/>
        <v>0</v>
      </c>
      <c r="BF30" s="308"/>
      <c r="BG30" s="308"/>
      <c r="BH30" s="308"/>
      <c r="BI30" s="308"/>
      <c r="BJ30" s="308"/>
      <c r="BK30" s="308"/>
      <c r="BL30" s="308"/>
      <c r="BM30" s="308"/>
      <c r="BN30" s="308"/>
      <c r="BO30" s="308"/>
      <c r="BP30" s="308"/>
      <c r="BQ30" s="308"/>
      <c r="BR30" s="308"/>
      <c r="BS30" s="308"/>
      <c r="BT30" s="66"/>
      <c r="BU30" s="62" t="s">
        <v>60</v>
      </c>
      <c r="BV30" s="62"/>
      <c r="BW30" s="62"/>
      <c r="BX30" s="62"/>
      <c r="BY30" s="62"/>
      <c r="BZ30" s="24"/>
      <c r="CA30" s="24"/>
    </row>
    <row r="31" spans="1:79" s="2" customFormat="1" ht="14.25" customHeight="1">
      <c r="A31" s="158" t="e">
        <f>IF(#REF!="4面12欄の別紙あり","必要書式枚数にする","このチェックを外してください")</f>
        <v>#REF!</v>
      </c>
      <c r="B31" s="24"/>
      <c r="C31" s="24"/>
      <c r="D31" s="24"/>
      <c r="E31" s="24"/>
      <c r="F31" s="24"/>
      <c r="G31" s="24"/>
      <c r="H31" s="24"/>
      <c r="I31" s="24"/>
      <c r="J31" s="24"/>
      <c r="K31" s="24"/>
      <c r="L31" s="24" t="s">
        <v>19</v>
      </c>
      <c r="M31" s="24"/>
      <c r="N31" s="306"/>
      <c r="O31" s="306"/>
      <c r="P31" s="306"/>
      <c r="Q31" s="306"/>
      <c r="R31" s="259" t="s">
        <v>167</v>
      </c>
      <c r="S31" s="259"/>
      <c r="T31" s="259"/>
      <c r="U31" s="24"/>
      <c r="V31" s="24" t="s">
        <v>19</v>
      </c>
      <c r="W31" s="307"/>
      <c r="X31" s="307"/>
      <c r="Y31" s="307"/>
      <c r="Z31" s="307"/>
      <c r="AA31" s="307"/>
      <c r="AB31" s="307"/>
      <c r="AC31" s="307"/>
      <c r="AD31" s="307"/>
      <c r="AE31" s="307"/>
      <c r="AF31" s="307"/>
      <c r="AG31" s="307"/>
      <c r="AH31" s="307"/>
      <c r="AI31" s="307"/>
      <c r="AJ31" s="307"/>
      <c r="AK31" s="307"/>
      <c r="AL31" s="24" t="s">
        <v>89</v>
      </c>
      <c r="AM31" s="24"/>
      <c r="AN31" s="307"/>
      <c r="AO31" s="307"/>
      <c r="AP31" s="307"/>
      <c r="AQ31" s="307"/>
      <c r="AR31" s="307"/>
      <c r="AS31" s="307"/>
      <c r="AT31" s="307"/>
      <c r="AU31" s="307"/>
      <c r="AV31" s="307"/>
      <c r="AW31" s="307"/>
      <c r="AX31" s="307"/>
      <c r="AY31" s="307"/>
      <c r="AZ31" s="307"/>
      <c r="BA31" s="307"/>
      <c r="BB31" s="307"/>
      <c r="BC31" s="24" t="s">
        <v>89</v>
      </c>
      <c r="BD31" s="24"/>
      <c r="BE31" s="308">
        <f t="shared" si="0"/>
        <v>0</v>
      </c>
      <c r="BF31" s="308"/>
      <c r="BG31" s="308"/>
      <c r="BH31" s="308"/>
      <c r="BI31" s="308"/>
      <c r="BJ31" s="308"/>
      <c r="BK31" s="308"/>
      <c r="BL31" s="308"/>
      <c r="BM31" s="308"/>
      <c r="BN31" s="308"/>
      <c r="BO31" s="308"/>
      <c r="BP31" s="308"/>
      <c r="BQ31" s="308"/>
      <c r="BR31" s="308"/>
      <c r="BS31" s="308"/>
      <c r="BT31" s="66"/>
      <c r="BU31" s="62" t="s">
        <v>60</v>
      </c>
      <c r="BV31" s="62"/>
      <c r="BW31" s="62"/>
      <c r="BX31" s="62"/>
      <c r="BY31" s="62"/>
      <c r="BZ31" s="24"/>
      <c r="CA31" s="24"/>
    </row>
    <row r="32" spans="1:79" s="2" customFormat="1" ht="14.25" customHeight="1">
      <c r="A32" s="158" t="e">
        <f>IF(#REF!="4面12欄の別紙あり","必要書式枚数にする","このチェックを外してください")</f>
        <v>#REF!</v>
      </c>
      <c r="B32" s="24"/>
      <c r="C32" s="24"/>
      <c r="D32" s="24"/>
      <c r="E32" s="24"/>
      <c r="F32" s="24"/>
      <c r="G32" s="24"/>
      <c r="H32" s="24"/>
      <c r="I32" s="24"/>
      <c r="J32" s="24"/>
      <c r="K32" s="24"/>
      <c r="L32" s="24" t="s">
        <v>19</v>
      </c>
      <c r="M32" s="24"/>
      <c r="N32" s="306"/>
      <c r="O32" s="306"/>
      <c r="P32" s="306"/>
      <c r="Q32" s="306"/>
      <c r="R32" s="259" t="s">
        <v>167</v>
      </c>
      <c r="S32" s="259"/>
      <c r="T32" s="259"/>
      <c r="U32" s="24"/>
      <c r="V32" s="24" t="s">
        <v>19</v>
      </c>
      <c r="W32" s="307"/>
      <c r="X32" s="307"/>
      <c r="Y32" s="307"/>
      <c r="Z32" s="307"/>
      <c r="AA32" s="307"/>
      <c r="AB32" s="307"/>
      <c r="AC32" s="307"/>
      <c r="AD32" s="307"/>
      <c r="AE32" s="307"/>
      <c r="AF32" s="307"/>
      <c r="AG32" s="307"/>
      <c r="AH32" s="307"/>
      <c r="AI32" s="307"/>
      <c r="AJ32" s="307"/>
      <c r="AK32" s="307"/>
      <c r="AL32" s="24" t="s">
        <v>89</v>
      </c>
      <c r="AM32" s="24"/>
      <c r="AN32" s="307"/>
      <c r="AO32" s="307"/>
      <c r="AP32" s="307"/>
      <c r="AQ32" s="307"/>
      <c r="AR32" s="307"/>
      <c r="AS32" s="307"/>
      <c r="AT32" s="307"/>
      <c r="AU32" s="307"/>
      <c r="AV32" s="307"/>
      <c r="AW32" s="307"/>
      <c r="AX32" s="307"/>
      <c r="AY32" s="307"/>
      <c r="AZ32" s="307"/>
      <c r="BA32" s="307"/>
      <c r="BB32" s="307"/>
      <c r="BC32" s="24" t="s">
        <v>89</v>
      </c>
      <c r="BD32" s="24"/>
      <c r="BE32" s="308">
        <f t="shared" si="0"/>
        <v>0</v>
      </c>
      <c r="BF32" s="308"/>
      <c r="BG32" s="308"/>
      <c r="BH32" s="308"/>
      <c r="BI32" s="308"/>
      <c r="BJ32" s="308"/>
      <c r="BK32" s="308"/>
      <c r="BL32" s="308"/>
      <c r="BM32" s="308"/>
      <c r="BN32" s="308"/>
      <c r="BO32" s="308"/>
      <c r="BP32" s="308"/>
      <c r="BQ32" s="308"/>
      <c r="BR32" s="308"/>
      <c r="BS32" s="308"/>
      <c r="BT32" s="66"/>
      <c r="BU32" s="62" t="s">
        <v>60</v>
      </c>
      <c r="BV32" s="62"/>
      <c r="BW32" s="62"/>
      <c r="BX32" s="62"/>
      <c r="BY32" s="62"/>
      <c r="BZ32" s="24"/>
      <c r="CA32" s="24"/>
    </row>
    <row r="33" spans="1:87" s="2" customFormat="1" ht="14.25" customHeight="1">
      <c r="A33" s="158" t="e">
        <f>IF(#REF!="4面12欄の別紙あり","必要書式枚数にする","このチェックを外してください")</f>
        <v>#REF!</v>
      </c>
      <c r="B33" s="24"/>
      <c r="C33" s="24"/>
      <c r="D33" s="24"/>
      <c r="E33" s="24"/>
      <c r="F33" s="24"/>
      <c r="G33" s="24"/>
      <c r="H33" s="24"/>
      <c r="I33" s="24"/>
      <c r="J33" s="24"/>
      <c r="K33" s="24"/>
      <c r="L33" s="24" t="s">
        <v>19</v>
      </c>
      <c r="M33" s="24"/>
      <c r="N33" s="306"/>
      <c r="O33" s="306"/>
      <c r="P33" s="306"/>
      <c r="Q33" s="306"/>
      <c r="R33" s="259" t="s">
        <v>167</v>
      </c>
      <c r="S33" s="259"/>
      <c r="T33" s="259"/>
      <c r="U33" s="24"/>
      <c r="V33" s="24" t="s">
        <v>19</v>
      </c>
      <c r="W33" s="307"/>
      <c r="X33" s="307"/>
      <c r="Y33" s="307"/>
      <c r="Z33" s="307"/>
      <c r="AA33" s="307"/>
      <c r="AB33" s="307"/>
      <c r="AC33" s="307"/>
      <c r="AD33" s="307"/>
      <c r="AE33" s="307"/>
      <c r="AF33" s="307"/>
      <c r="AG33" s="307"/>
      <c r="AH33" s="307"/>
      <c r="AI33" s="307"/>
      <c r="AJ33" s="307"/>
      <c r="AK33" s="307"/>
      <c r="AL33" s="24" t="s">
        <v>89</v>
      </c>
      <c r="AM33" s="24"/>
      <c r="AN33" s="307"/>
      <c r="AO33" s="307"/>
      <c r="AP33" s="307"/>
      <c r="AQ33" s="307"/>
      <c r="AR33" s="307"/>
      <c r="AS33" s="307"/>
      <c r="AT33" s="307"/>
      <c r="AU33" s="307"/>
      <c r="AV33" s="307"/>
      <c r="AW33" s="307"/>
      <c r="AX33" s="307"/>
      <c r="AY33" s="307"/>
      <c r="AZ33" s="307"/>
      <c r="BA33" s="307"/>
      <c r="BB33" s="307"/>
      <c r="BC33" s="24" t="s">
        <v>89</v>
      </c>
      <c r="BD33" s="24"/>
      <c r="BE33" s="308">
        <f t="shared" si="0"/>
        <v>0</v>
      </c>
      <c r="BF33" s="308"/>
      <c r="BG33" s="308"/>
      <c r="BH33" s="308"/>
      <c r="BI33" s="308"/>
      <c r="BJ33" s="308"/>
      <c r="BK33" s="308"/>
      <c r="BL33" s="308"/>
      <c r="BM33" s="308"/>
      <c r="BN33" s="308"/>
      <c r="BO33" s="308"/>
      <c r="BP33" s="308"/>
      <c r="BQ33" s="308"/>
      <c r="BR33" s="308"/>
      <c r="BS33" s="308"/>
      <c r="BT33" s="66"/>
      <c r="BU33" s="62" t="s">
        <v>60</v>
      </c>
      <c r="BV33" s="62"/>
      <c r="BW33" s="62"/>
      <c r="BX33" s="62"/>
      <c r="BY33" s="62"/>
      <c r="BZ33" s="24"/>
      <c r="CA33" s="24"/>
    </row>
    <row r="34" spans="1:87" s="2" customFormat="1" ht="14.25" customHeight="1">
      <c r="A34" s="158" t="e">
        <f>IF(#REF!="4面12欄の別紙あり","必要書式枚数にする","このチェックを外してください")</f>
        <v>#REF!</v>
      </c>
      <c r="B34" s="28"/>
      <c r="C34" s="28"/>
      <c r="D34" s="239" t="s">
        <v>168</v>
      </c>
      <c r="E34" s="239"/>
      <c r="F34" s="239"/>
      <c r="G34" s="239"/>
      <c r="H34" s="239"/>
      <c r="I34" s="239"/>
      <c r="J34" s="239"/>
      <c r="K34" s="239"/>
      <c r="L34" s="28"/>
      <c r="M34" s="28"/>
      <c r="N34" s="28"/>
      <c r="O34" s="28"/>
      <c r="P34" s="28"/>
      <c r="Q34" s="28"/>
      <c r="R34" s="28"/>
      <c r="S34" s="28"/>
      <c r="T34" s="28"/>
      <c r="U34" s="28"/>
      <c r="V34" s="28" t="s">
        <v>19</v>
      </c>
      <c r="W34" s="343">
        <f>SUM(W4:AK33)</f>
        <v>0</v>
      </c>
      <c r="X34" s="343"/>
      <c r="Y34" s="343"/>
      <c r="Z34" s="343"/>
      <c r="AA34" s="343"/>
      <c r="AB34" s="343"/>
      <c r="AC34" s="343"/>
      <c r="AD34" s="343"/>
      <c r="AE34" s="343"/>
      <c r="AF34" s="343"/>
      <c r="AG34" s="343"/>
      <c r="AH34" s="343"/>
      <c r="AI34" s="343"/>
      <c r="AJ34" s="343"/>
      <c r="AK34" s="343"/>
      <c r="AL34" s="28" t="s">
        <v>89</v>
      </c>
      <c r="AM34" s="28"/>
      <c r="AN34" s="343">
        <f>SUM(AN4:BB33)</f>
        <v>0</v>
      </c>
      <c r="AO34" s="343"/>
      <c r="AP34" s="343"/>
      <c r="AQ34" s="343"/>
      <c r="AR34" s="343"/>
      <c r="AS34" s="343"/>
      <c r="AT34" s="343"/>
      <c r="AU34" s="343"/>
      <c r="AV34" s="343"/>
      <c r="AW34" s="343"/>
      <c r="AX34" s="343"/>
      <c r="AY34" s="343"/>
      <c r="AZ34" s="343"/>
      <c r="BA34" s="343"/>
      <c r="BB34" s="343"/>
      <c r="BC34" s="28" t="s">
        <v>89</v>
      </c>
      <c r="BD34" s="28"/>
      <c r="BE34" s="343">
        <f>W34+AN34</f>
        <v>0</v>
      </c>
      <c r="BF34" s="343"/>
      <c r="BG34" s="343"/>
      <c r="BH34" s="343"/>
      <c r="BI34" s="343"/>
      <c r="BJ34" s="343"/>
      <c r="BK34" s="343"/>
      <c r="BL34" s="343"/>
      <c r="BM34" s="343"/>
      <c r="BN34" s="343"/>
      <c r="BO34" s="343"/>
      <c r="BP34" s="343"/>
      <c r="BQ34" s="343"/>
      <c r="BR34" s="343"/>
      <c r="BS34" s="343"/>
      <c r="BT34" s="128"/>
      <c r="BU34" s="126" t="s">
        <v>60</v>
      </c>
      <c r="BV34" s="126"/>
      <c r="BW34" s="126"/>
      <c r="BX34" s="126"/>
      <c r="BY34" s="126"/>
      <c r="BZ34" s="28"/>
      <c r="CA34" s="28"/>
    </row>
    <row r="35" spans="1:87" s="2" customFormat="1" ht="4.5" customHeight="1">
      <c r="A35" s="158"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8"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7" t="s">
        <v>855</v>
      </c>
      <c r="B37" s="24"/>
      <c r="C37" s="24"/>
      <c r="D37" s="24"/>
      <c r="E37" s="24"/>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25"/>
      <c r="CI37" s="140"/>
    </row>
    <row r="38" spans="1:87" s="1" customFormat="1" ht="17.100000000000001" customHeight="1">
      <c r="A38" s="157" t="s">
        <v>855</v>
      </c>
      <c r="B38" s="24"/>
      <c r="C38" s="24"/>
      <c r="D38" s="24"/>
      <c r="E38" s="24"/>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25"/>
      <c r="CI38" s="140"/>
    </row>
    <row r="39" spans="1:87" s="1" customFormat="1" ht="17.100000000000001" customHeight="1">
      <c r="A39" s="157" t="s">
        <v>855</v>
      </c>
      <c r="B39" s="24"/>
      <c r="C39" s="24"/>
      <c r="D39" s="24"/>
      <c r="E39" s="24"/>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25"/>
      <c r="CI39" s="140"/>
    </row>
    <row r="40" spans="1:87" s="1" customFormat="1" ht="17.100000000000001" customHeight="1">
      <c r="A40" s="157" t="s">
        <v>855</v>
      </c>
      <c r="B40" s="24"/>
      <c r="C40" s="24"/>
      <c r="D40" s="24"/>
      <c r="E40" s="24"/>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25"/>
      <c r="CI40" s="140"/>
    </row>
    <row r="41" spans="1:87" s="2" customFormat="1" ht="15.75" customHeight="1">
      <c r="A41" s="157" t="s">
        <v>855</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1"/>
      <c r="CC41" s="1"/>
      <c r="CI41" s="58"/>
    </row>
    <row r="42" spans="1:87" ht="17.100000000000001" customHeight="1">
      <c r="A42" s="157" t="s">
        <v>855</v>
      </c>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87" ht="15" customHeight="1">
      <c r="A43" s="7" t="s">
        <v>1004</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5"/>
      <c r="CC43" s="7" t="s">
        <v>1004</v>
      </c>
      <c r="CD43" s="115"/>
      <c r="CE43" s="115"/>
      <c r="CF43" s="115"/>
      <c r="CG43" s="115"/>
    </row>
    <row r="44" spans="1:87" s="2" customFormat="1" ht="50.1" customHeight="1">
      <c r="A44" s="173" t="s">
        <v>1008</v>
      </c>
      <c r="B44" s="344" t="s">
        <v>1002</v>
      </c>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4"/>
      <c r="BB44" s="344"/>
      <c r="BC44" s="344"/>
      <c r="BD44" s="344"/>
      <c r="BE44" s="344"/>
      <c r="BF44" s="344"/>
      <c r="BG44" s="344"/>
      <c r="BH44" s="344"/>
      <c r="BI44" s="344"/>
      <c r="BJ44" s="344"/>
      <c r="BK44" s="344"/>
      <c r="BL44" s="344"/>
      <c r="BM44" s="344"/>
      <c r="BN44" s="344"/>
      <c r="BO44" s="344"/>
      <c r="BP44" s="344"/>
      <c r="BQ44" s="344"/>
      <c r="BR44" s="344"/>
      <c r="BS44" s="344"/>
      <c r="BT44" s="344"/>
      <c r="BU44" s="344"/>
      <c r="BV44" s="344"/>
      <c r="BW44" s="344"/>
      <c r="BX44" s="344"/>
      <c r="BY44" s="344"/>
      <c r="BZ44" s="344"/>
      <c r="CA44" s="344"/>
      <c r="CC44" s="173" t="s">
        <v>1008</v>
      </c>
    </row>
    <row r="45" spans="1:87" s="2" customFormat="1" ht="14.25" customHeight="1">
      <c r="A45" s="158" t="e">
        <f>IF(#REF!="4面12欄の別紙あり","必要書式枚数にする","このチェックを外してください")</f>
        <v>#REF!</v>
      </c>
      <c r="B45" s="28" t="s">
        <v>153</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8" t="e">
        <f>IF(#REF!="4面12欄の別紙あり","必要書式枚数にする","このチェックを外してください")</f>
        <v>#REF!</v>
      </c>
      <c r="B46" s="76" t="s">
        <v>647</v>
      </c>
      <c r="C46" s="76"/>
      <c r="D46" s="76"/>
      <c r="E46" s="76"/>
      <c r="F46" s="76"/>
      <c r="G46" s="76"/>
      <c r="H46" s="76"/>
      <c r="I46" s="76"/>
      <c r="J46" s="76"/>
      <c r="K46" s="76"/>
      <c r="L46" s="76"/>
      <c r="M46" s="76"/>
      <c r="N46" s="76"/>
      <c r="O46" s="76"/>
      <c r="P46" s="76"/>
      <c r="Q46" s="76"/>
      <c r="R46" s="76"/>
      <c r="S46" s="76"/>
      <c r="T46" s="76"/>
      <c r="U46" s="76"/>
      <c r="V46" s="76" t="s">
        <v>122</v>
      </c>
      <c r="W46" s="76"/>
      <c r="X46" s="76"/>
      <c r="Y46" s="76"/>
      <c r="Z46" s="76"/>
      <c r="AA46" s="76"/>
      <c r="AB46" s="76"/>
      <c r="AC46" s="76"/>
      <c r="AD46" s="76"/>
      <c r="AE46" s="76"/>
      <c r="AF46" s="76"/>
      <c r="AG46" s="76"/>
      <c r="AH46" s="76"/>
      <c r="AI46" s="76"/>
      <c r="AJ46" s="76"/>
      <c r="AK46" s="76"/>
      <c r="AL46" s="76" t="s">
        <v>123</v>
      </c>
      <c r="AM46" s="76"/>
      <c r="AN46" s="76"/>
      <c r="AO46" s="76"/>
      <c r="AP46" s="76"/>
      <c r="AQ46" s="76"/>
      <c r="AR46" s="76"/>
      <c r="AS46" s="76"/>
      <c r="AT46" s="76"/>
      <c r="AU46" s="76"/>
      <c r="AV46" s="76"/>
      <c r="AW46" s="76"/>
      <c r="AX46" s="76"/>
      <c r="AY46" s="76"/>
      <c r="AZ46" s="76"/>
      <c r="BA46" s="76"/>
      <c r="BB46" s="76"/>
      <c r="BC46" s="76" t="s">
        <v>124</v>
      </c>
      <c r="BD46" s="76"/>
      <c r="BE46" s="76"/>
      <c r="BF46" s="76"/>
      <c r="BG46" s="76"/>
      <c r="BH46" s="76"/>
      <c r="BI46" s="76"/>
      <c r="BJ46" s="76"/>
      <c r="BK46" s="76"/>
      <c r="BL46" s="76"/>
      <c r="BM46" s="76"/>
      <c r="BN46" s="76"/>
      <c r="BO46" s="76"/>
      <c r="BP46" s="76"/>
      <c r="BQ46" s="76"/>
      <c r="BR46" s="76"/>
      <c r="BS46" s="76"/>
      <c r="BT46" s="76"/>
      <c r="BU46" s="76" t="s">
        <v>60</v>
      </c>
      <c r="BV46" s="76"/>
      <c r="BW46" s="76"/>
      <c r="BX46" s="76"/>
      <c r="BY46" s="76"/>
      <c r="BZ46" s="76"/>
      <c r="CA46" s="24"/>
    </row>
    <row r="47" spans="1:87" s="2" customFormat="1" ht="14.25" customHeight="1">
      <c r="A47" s="158" t="e">
        <f>IF(#REF!="4面12欄の別紙あり","必要書式枚数にする","このチェックを外してください")</f>
        <v>#REF!</v>
      </c>
      <c r="B47" s="24"/>
      <c r="C47" s="24"/>
      <c r="D47" s="260" t="s">
        <v>166</v>
      </c>
      <c r="E47" s="260"/>
      <c r="F47" s="260"/>
      <c r="G47" s="260"/>
      <c r="H47" s="260"/>
      <c r="I47" s="260"/>
      <c r="J47" s="260"/>
      <c r="K47" s="260"/>
      <c r="L47" s="24" t="s">
        <v>19</v>
      </c>
      <c r="M47" s="24"/>
      <c r="N47" s="306"/>
      <c r="O47" s="306"/>
      <c r="P47" s="306"/>
      <c r="Q47" s="306"/>
      <c r="R47" s="259" t="s">
        <v>167</v>
      </c>
      <c r="S47" s="259"/>
      <c r="T47" s="259"/>
      <c r="U47" s="24"/>
      <c r="V47" s="24" t="s">
        <v>19</v>
      </c>
      <c r="W47" s="307"/>
      <c r="X47" s="307"/>
      <c r="Y47" s="307"/>
      <c r="Z47" s="307"/>
      <c r="AA47" s="307"/>
      <c r="AB47" s="307"/>
      <c r="AC47" s="307"/>
      <c r="AD47" s="307"/>
      <c r="AE47" s="307"/>
      <c r="AF47" s="307"/>
      <c r="AG47" s="307"/>
      <c r="AH47" s="307"/>
      <c r="AI47" s="307"/>
      <c r="AJ47" s="307"/>
      <c r="AK47" s="307"/>
      <c r="AL47" s="24" t="s">
        <v>89</v>
      </c>
      <c r="AM47" s="24"/>
      <c r="AN47" s="307"/>
      <c r="AO47" s="307"/>
      <c r="AP47" s="307"/>
      <c r="AQ47" s="307"/>
      <c r="AR47" s="307"/>
      <c r="AS47" s="307"/>
      <c r="AT47" s="307"/>
      <c r="AU47" s="307"/>
      <c r="AV47" s="307"/>
      <c r="AW47" s="307"/>
      <c r="AX47" s="307"/>
      <c r="AY47" s="307"/>
      <c r="AZ47" s="307"/>
      <c r="BA47" s="307"/>
      <c r="BB47" s="307"/>
      <c r="BC47" s="24" t="s">
        <v>89</v>
      </c>
      <c r="BD47" s="24"/>
      <c r="BE47" s="308">
        <f>IF(AN47="別紙",W47,W47+AN47)</f>
        <v>0</v>
      </c>
      <c r="BF47" s="308"/>
      <c r="BG47" s="308"/>
      <c r="BH47" s="308"/>
      <c r="BI47" s="308"/>
      <c r="BJ47" s="308"/>
      <c r="BK47" s="308"/>
      <c r="BL47" s="308"/>
      <c r="BM47" s="308"/>
      <c r="BN47" s="308"/>
      <c r="BO47" s="308"/>
      <c r="BP47" s="308"/>
      <c r="BQ47" s="308"/>
      <c r="BR47" s="308"/>
      <c r="BS47" s="308"/>
      <c r="BT47" s="66"/>
      <c r="BU47" s="62" t="s">
        <v>60</v>
      </c>
      <c r="BV47" s="62"/>
      <c r="BW47" s="62"/>
      <c r="BX47" s="62"/>
      <c r="BY47" s="62"/>
      <c r="BZ47" s="24"/>
      <c r="CA47" s="24"/>
      <c r="CB47" s="1" t="s">
        <v>870</v>
      </c>
      <c r="CC47" s="1"/>
    </row>
    <row r="48" spans="1:87" s="2" customFormat="1" ht="14.25" customHeight="1">
      <c r="A48" s="158" t="e">
        <f>IF(#REF!="4面12欄の別紙あり","必要書式枚数にする","このチェックを外してください")</f>
        <v>#REF!</v>
      </c>
      <c r="B48" s="24"/>
      <c r="C48" s="24"/>
      <c r="D48" s="24"/>
      <c r="E48" s="24"/>
      <c r="F48" s="24"/>
      <c r="G48" s="24"/>
      <c r="H48" s="24"/>
      <c r="I48" s="24"/>
      <c r="J48" s="24"/>
      <c r="K48" s="24"/>
      <c r="L48" s="24" t="s">
        <v>19</v>
      </c>
      <c r="M48" s="24"/>
      <c r="N48" s="306"/>
      <c r="O48" s="306"/>
      <c r="P48" s="306"/>
      <c r="Q48" s="306"/>
      <c r="R48" s="259" t="s">
        <v>167</v>
      </c>
      <c r="S48" s="259"/>
      <c r="T48" s="259"/>
      <c r="U48" s="24"/>
      <c r="V48" s="24" t="s">
        <v>19</v>
      </c>
      <c r="W48" s="307"/>
      <c r="X48" s="307"/>
      <c r="Y48" s="307"/>
      <c r="Z48" s="307"/>
      <c r="AA48" s="307"/>
      <c r="AB48" s="307"/>
      <c r="AC48" s="307"/>
      <c r="AD48" s="307"/>
      <c r="AE48" s="307"/>
      <c r="AF48" s="307"/>
      <c r="AG48" s="307"/>
      <c r="AH48" s="307"/>
      <c r="AI48" s="307"/>
      <c r="AJ48" s="307"/>
      <c r="AK48" s="307"/>
      <c r="AL48" s="24" t="s">
        <v>89</v>
      </c>
      <c r="AM48" s="24"/>
      <c r="AN48" s="307"/>
      <c r="AO48" s="307"/>
      <c r="AP48" s="307"/>
      <c r="AQ48" s="307"/>
      <c r="AR48" s="307"/>
      <c r="AS48" s="307"/>
      <c r="AT48" s="307"/>
      <c r="AU48" s="307"/>
      <c r="AV48" s="307"/>
      <c r="AW48" s="307"/>
      <c r="AX48" s="307"/>
      <c r="AY48" s="307"/>
      <c r="AZ48" s="307"/>
      <c r="BA48" s="307"/>
      <c r="BB48" s="307"/>
      <c r="BC48" s="24" t="s">
        <v>89</v>
      </c>
      <c r="BD48" s="24"/>
      <c r="BE48" s="308">
        <f t="shared" ref="BE48:BE76" si="1">IF(AN48="別紙",W48,W48+AN48)</f>
        <v>0</v>
      </c>
      <c r="BF48" s="308"/>
      <c r="BG48" s="308"/>
      <c r="BH48" s="308"/>
      <c r="BI48" s="308"/>
      <c r="BJ48" s="308"/>
      <c r="BK48" s="308"/>
      <c r="BL48" s="308"/>
      <c r="BM48" s="308"/>
      <c r="BN48" s="308"/>
      <c r="BO48" s="308"/>
      <c r="BP48" s="308"/>
      <c r="BQ48" s="308"/>
      <c r="BR48" s="308"/>
      <c r="BS48" s="308"/>
      <c r="BT48" s="66"/>
      <c r="BU48" s="62" t="s">
        <v>60</v>
      </c>
      <c r="BV48" s="62"/>
      <c r="BW48" s="62"/>
      <c r="BX48" s="62"/>
      <c r="BY48" s="62"/>
      <c r="BZ48" s="24"/>
      <c r="CA48" s="24"/>
      <c r="CB48" s="1"/>
      <c r="CC48" s="1" t="s">
        <v>871</v>
      </c>
    </row>
    <row r="49" spans="1:81" s="2" customFormat="1" ht="14.25" customHeight="1">
      <c r="A49" s="158" t="e">
        <f>IF(#REF!="4面12欄の別紙あり","必要書式枚数にする","このチェックを外してください")</f>
        <v>#REF!</v>
      </c>
      <c r="B49" s="24"/>
      <c r="C49" s="24"/>
      <c r="D49" s="24"/>
      <c r="E49" s="24"/>
      <c r="F49" s="24"/>
      <c r="G49" s="24"/>
      <c r="H49" s="24"/>
      <c r="I49" s="24"/>
      <c r="J49" s="24"/>
      <c r="K49" s="24"/>
      <c r="L49" s="24" t="s">
        <v>19</v>
      </c>
      <c r="M49" s="24"/>
      <c r="N49" s="306"/>
      <c r="O49" s="306"/>
      <c r="P49" s="306"/>
      <c r="Q49" s="306"/>
      <c r="R49" s="259" t="s">
        <v>167</v>
      </c>
      <c r="S49" s="259"/>
      <c r="T49" s="259"/>
      <c r="U49" s="24"/>
      <c r="V49" s="24" t="s">
        <v>19</v>
      </c>
      <c r="W49" s="307"/>
      <c r="X49" s="307"/>
      <c r="Y49" s="307"/>
      <c r="Z49" s="307"/>
      <c r="AA49" s="307"/>
      <c r="AB49" s="307"/>
      <c r="AC49" s="307"/>
      <c r="AD49" s="307"/>
      <c r="AE49" s="307"/>
      <c r="AF49" s="307"/>
      <c r="AG49" s="307"/>
      <c r="AH49" s="307"/>
      <c r="AI49" s="307"/>
      <c r="AJ49" s="307"/>
      <c r="AK49" s="307"/>
      <c r="AL49" s="24" t="s">
        <v>89</v>
      </c>
      <c r="AM49" s="24"/>
      <c r="AN49" s="307"/>
      <c r="AO49" s="307"/>
      <c r="AP49" s="307"/>
      <c r="AQ49" s="307"/>
      <c r="AR49" s="307"/>
      <c r="AS49" s="307"/>
      <c r="AT49" s="307"/>
      <c r="AU49" s="307"/>
      <c r="AV49" s="307"/>
      <c r="AW49" s="307"/>
      <c r="AX49" s="307"/>
      <c r="AY49" s="307"/>
      <c r="AZ49" s="307"/>
      <c r="BA49" s="307"/>
      <c r="BB49" s="307"/>
      <c r="BC49" s="24" t="s">
        <v>89</v>
      </c>
      <c r="BD49" s="24"/>
      <c r="BE49" s="308">
        <f t="shared" si="1"/>
        <v>0</v>
      </c>
      <c r="BF49" s="308"/>
      <c r="BG49" s="308"/>
      <c r="BH49" s="308"/>
      <c r="BI49" s="308"/>
      <c r="BJ49" s="308"/>
      <c r="BK49" s="308"/>
      <c r="BL49" s="308"/>
      <c r="BM49" s="308"/>
      <c r="BN49" s="308"/>
      <c r="BO49" s="308"/>
      <c r="BP49" s="308"/>
      <c r="BQ49" s="308"/>
      <c r="BR49" s="308"/>
      <c r="BS49" s="308"/>
      <c r="BT49" s="66"/>
      <c r="BU49" s="62" t="s">
        <v>60</v>
      </c>
      <c r="BV49" s="62"/>
      <c r="BW49" s="62"/>
      <c r="BX49" s="62"/>
      <c r="BY49" s="62"/>
      <c r="BZ49" s="24"/>
      <c r="CA49" s="24"/>
      <c r="CC49" s="1" t="s">
        <v>872</v>
      </c>
    </row>
    <row r="50" spans="1:81" s="2" customFormat="1" ht="14.25" customHeight="1">
      <c r="A50" s="158" t="e">
        <f>IF(#REF!="4面12欄の別紙あり","必要書式枚数にする","このチェックを外してください")</f>
        <v>#REF!</v>
      </c>
      <c r="B50" s="24"/>
      <c r="C50" s="24"/>
      <c r="D50" s="24"/>
      <c r="E50" s="24"/>
      <c r="F50" s="24"/>
      <c r="G50" s="24"/>
      <c r="H50" s="24"/>
      <c r="I50" s="24"/>
      <c r="J50" s="24"/>
      <c r="K50" s="24"/>
      <c r="L50" s="24" t="s">
        <v>19</v>
      </c>
      <c r="M50" s="24"/>
      <c r="N50" s="306"/>
      <c r="O50" s="306"/>
      <c r="P50" s="306"/>
      <c r="Q50" s="306"/>
      <c r="R50" s="259" t="s">
        <v>167</v>
      </c>
      <c r="S50" s="259"/>
      <c r="T50" s="259"/>
      <c r="U50" s="24"/>
      <c r="V50" s="24" t="s">
        <v>19</v>
      </c>
      <c r="W50" s="307"/>
      <c r="X50" s="307"/>
      <c r="Y50" s="307"/>
      <c r="Z50" s="307"/>
      <c r="AA50" s="307"/>
      <c r="AB50" s="307"/>
      <c r="AC50" s="307"/>
      <c r="AD50" s="307"/>
      <c r="AE50" s="307"/>
      <c r="AF50" s="307"/>
      <c r="AG50" s="307"/>
      <c r="AH50" s="307"/>
      <c r="AI50" s="307"/>
      <c r="AJ50" s="307"/>
      <c r="AK50" s="307"/>
      <c r="AL50" s="24" t="s">
        <v>89</v>
      </c>
      <c r="AM50" s="24"/>
      <c r="AN50" s="307"/>
      <c r="AO50" s="307"/>
      <c r="AP50" s="307"/>
      <c r="AQ50" s="307"/>
      <c r="AR50" s="307"/>
      <c r="AS50" s="307"/>
      <c r="AT50" s="307"/>
      <c r="AU50" s="307"/>
      <c r="AV50" s="307"/>
      <c r="AW50" s="307"/>
      <c r="AX50" s="307"/>
      <c r="AY50" s="307"/>
      <c r="AZ50" s="307"/>
      <c r="BA50" s="307"/>
      <c r="BB50" s="307"/>
      <c r="BC50" s="24" t="s">
        <v>89</v>
      </c>
      <c r="BD50" s="24"/>
      <c r="BE50" s="308">
        <f t="shared" si="1"/>
        <v>0</v>
      </c>
      <c r="BF50" s="308"/>
      <c r="BG50" s="308"/>
      <c r="BH50" s="308"/>
      <c r="BI50" s="308"/>
      <c r="BJ50" s="308"/>
      <c r="BK50" s="308"/>
      <c r="BL50" s="308"/>
      <c r="BM50" s="308"/>
      <c r="BN50" s="308"/>
      <c r="BO50" s="308"/>
      <c r="BP50" s="308"/>
      <c r="BQ50" s="308"/>
      <c r="BR50" s="308"/>
      <c r="BS50" s="308"/>
      <c r="BT50" s="66"/>
      <c r="BU50" s="62" t="s">
        <v>60</v>
      </c>
      <c r="BV50" s="62"/>
      <c r="BW50" s="62"/>
      <c r="BX50" s="62"/>
      <c r="BY50" s="62"/>
      <c r="BZ50" s="24"/>
      <c r="CA50" s="24"/>
    </row>
    <row r="51" spans="1:81" s="2" customFormat="1" ht="14.25" customHeight="1">
      <c r="A51" s="158" t="e">
        <f>IF(#REF!="4面12欄の別紙あり","必要書式枚数にする","このチェックを外してください")</f>
        <v>#REF!</v>
      </c>
      <c r="B51" s="24"/>
      <c r="C51" s="24"/>
      <c r="D51" s="24"/>
      <c r="E51" s="24"/>
      <c r="F51" s="24"/>
      <c r="G51" s="24"/>
      <c r="H51" s="24"/>
      <c r="I51" s="24"/>
      <c r="J51" s="24"/>
      <c r="K51" s="24"/>
      <c r="L51" s="24" t="s">
        <v>19</v>
      </c>
      <c r="M51" s="24"/>
      <c r="N51" s="306"/>
      <c r="O51" s="306"/>
      <c r="P51" s="306"/>
      <c r="Q51" s="306"/>
      <c r="R51" s="259" t="s">
        <v>167</v>
      </c>
      <c r="S51" s="259"/>
      <c r="T51" s="259"/>
      <c r="U51" s="24"/>
      <c r="V51" s="24" t="s">
        <v>19</v>
      </c>
      <c r="W51" s="307"/>
      <c r="X51" s="307"/>
      <c r="Y51" s="307"/>
      <c r="Z51" s="307"/>
      <c r="AA51" s="307"/>
      <c r="AB51" s="307"/>
      <c r="AC51" s="307"/>
      <c r="AD51" s="307"/>
      <c r="AE51" s="307"/>
      <c r="AF51" s="307"/>
      <c r="AG51" s="307"/>
      <c r="AH51" s="307"/>
      <c r="AI51" s="307"/>
      <c r="AJ51" s="307"/>
      <c r="AK51" s="307"/>
      <c r="AL51" s="24" t="s">
        <v>89</v>
      </c>
      <c r="AM51" s="24"/>
      <c r="AN51" s="307"/>
      <c r="AO51" s="307"/>
      <c r="AP51" s="307"/>
      <c r="AQ51" s="307"/>
      <c r="AR51" s="307"/>
      <c r="AS51" s="307"/>
      <c r="AT51" s="307"/>
      <c r="AU51" s="307"/>
      <c r="AV51" s="307"/>
      <c r="AW51" s="307"/>
      <c r="AX51" s="307"/>
      <c r="AY51" s="307"/>
      <c r="AZ51" s="307"/>
      <c r="BA51" s="307"/>
      <c r="BB51" s="307"/>
      <c r="BC51" s="24" t="s">
        <v>89</v>
      </c>
      <c r="BD51" s="24"/>
      <c r="BE51" s="308">
        <f t="shared" si="1"/>
        <v>0</v>
      </c>
      <c r="BF51" s="308"/>
      <c r="BG51" s="308"/>
      <c r="BH51" s="308"/>
      <c r="BI51" s="308"/>
      <c r="BJ51" s="308"/>
      <c r="BK51" s="308"/>
      <c r="BL51" s="308"/>
      <c r="BM51" s="308"/>
      <c r="BN51" s="308"/>
      <c r="BO51" s="308"/>
      <c r="BP51" s="308"/>
      <c r="BQ51" s="308"/>
      <c r="BR51" s="308"/>
      <c r="BS51" s="308"/>
      <c r="BT51" s="66"/>
      <c r="BU51" s="62" t="s">
        <v>60</v>
      </c>
      <c r="BV51" s="62"/>
      <c r="BW51" s="62"/>
      <c r="BX51" s="62"/>
      <c r="BY51" s="62"/>
      <c r="BZ51" s="24"/>
      <c r="CA51" s="24"/>
    </row>
    <row r="52" spans="1:81" s="2" customFormat="1" ht="14.25" customHeight="1">
      <c r="A52" s="158" t="e">
        <f>IF(#REF!="4面12欄の別紙あり","必要書式枚数にする","このチェックを外してください")</f>
        <v>#REF!</v>
      </c>
      <c r="B52" s="24"/>
      <c r="C52" s="24"/>
      <c r="D52" s="24"/>
      <c r="E52" s="24"/>
      <c r="F52" s="24"/>
      <c r="G52" s="24"/>
      <c r="H52" s="24"/>
      <c r="I52" s="24"/>
      <c r="J52" s="24"/>
      <c r="K52" s="24"/>
      <c r="L52" s="24" t="s">
        <v>19</v>
      </c>
      <c r="M52" s="24"/>
      <c r="N52" s="306"/>
      <c r="O52" s="306"/>
      <c r="P52" s="306"/>
      <c r="Q52" s="306"/>
      <c r="R52" s="259" t="s">
        <v>167</v>
      </c>
      <c r="S52" s="259"/>
      <c r="T52" s="259"/>
      <c r="U52" s="24"/>
      <c r="V52" s="24" t="s">
        <v>19</v>
      </c>
      <c r="W52" s="307"/>
      <c r="X52" s="307"/>
      <c r="Y52" s="307"/>
      <c r="Z52" s="307"/>
      <c r="AA52" s="307"/>
      <c r="AB52" s="307"/>
      <c r="AC52" s="307"/>
      <c r="AD52" s="307"/>
      <c r="AE52" s="307"/>
      <c r="AF52" s="307"/>
      <c r="AG52" s="307"/>
      <c r="AH52" s="307"/>
      <c r="AI52" s="307"/>
      <c r="AJ52" s="307"/>
      <c r="AK52" s="307"/>
      <c r="AL52" s="24" t="s">
        <v>89</v>
      </c>
      <c r="AM52" s="24"/>
      <c r="AN52" s="307"/>
      <c r="AO52" s="307"/>
      <c r="AP52" s="307"/>
      <c r="AQ52" s="307"/>
      <c r="AR52" s="307"/>
      <c r="AS52" s="307"/>
      <c r="AT52" s="307"/>
      <c r="AU52" s="307"/>
      <c r="AV52" s="307"/>
      <c r="AW52" s="307"/>
      <c r="AX52" s="307"/>
      <c r="AY52" s="307"/>
      <c r="AZ52" s="307"/>
      <c r="BA52" s="307"/>
      <c r="BB52" s="307"/>
      <c r="BC52" s="24" t="s">
        <v>89</v>
      </c>
      <c r="BD52" s="24"/>
      <c r="BE52" s="308">
        <f t="shared" si="1"/>
        <v>0</v>
      </c>
      <c r="BF52" s="308"/>
      <c r="BG52" s="308"/>
      <c r="BH52" s="308"/>
      <c r="BI52" s="308"/>
      <c r="BJ52" s="308"/>
      <c r="BK52" s="308"/>
      <c r="BL52" s="308"/>
      <c r="BM52" s="308"/>
      <c r="BN52" s="308"/>
      <c r="BO52" s="308"/>
      <c r="BP52" s="308"/>
      <c r="BQ52" s="308"/>
      <c r="BR52" s="308"/>
      <c r="BS52" s="308"/>
      <c r="BT52" s="66"/>
      <c r="BU52" s="62" t="s">
        <v>60</v>
      </c>
      <c r="BV52" s="62"/>
      <c r="BW52" s="62"/>
      <c r="BX52" s="62"/>
      <c r="BY52" s="62"/>
      <c r="BZ52" s="24"/>
      <c r="CA52" s="24"/>
    </row>
    <row r="53" spans="1:81" s="2" customFormat="1" ht="14.25" customHeight="1">
      <c r="A53" s="158" t="e">
        <f>IF(#REF!="4面12欄の別紙あり","必要書式枚数にする","このチェックを外してください")</f>
        <v>#REF!</v>
      </c>
      <c r="B53" s="24"/>
      <c r="C53" s="24"/>
      <c r="D53" s="24"/>
      <c r="E53" s="24"/>
      <c r="F53" s="24"/>
      <c r="G53" s="24"/>
      <c r="H53" s="24"/>
      <c r="I53" s="24"/>
      <c r="J53" s="24"/>
      <c r="K53" s="24"/>
      <c r="L53" s="24" t="s">
        <v>19</v>
      </c>
      <c r="M53" s="24"/>
      <c r="N53" s="306"/>
      <c r="O53" s="306"/>
      <c r="P53" s="306"/>
      <c r="Q53" s="306"/>
      <c r="R53" s="259" t="s">
        <v>167</v>
      </c>
      <c r="S53" s="259"/>
      <c r="T53" s="259"/>
      <c r="U53" s="24"/>
      <c r="V53" s="24" t="s">
        <v>19</v>
      </c>
      <c r="W53" s="307"/>
      <c r="X53" s="307"/>
      <c r="Y53" s="307"/>
      <c r="Z53" s="307"/>
      <c r="AA53" s="307"/>
      <c r="AB53" s="307"/>
      <c r="AC53" s="307"/>
      <c r="AD53" s="307"/>
      <c r="AE53" s="307"/>
      <c r="AF53" s="307"/>
      <c r="AG53" s="307"/>
      <c r="AH53" s="307"/>
      <c r="AI53" s="307"/>
      <c r="AJ53" s="307"/>
      <c r="AK53" s="307"/>
      <c r="AL53" s="24" t="s">
        <v>89</v>
      </c>
      <c r="AM53" s="24"/>
      <c r="AN53" s="307"/>
      <c r="AO53" s="307"/>
      <c r="AP53" s="307"/>
      <c r="AQ53" s="307"/>
      <c r="AR53" s="307"/>
      <c r="AS53" s="307"/>
      <c r="AT53" s="307"/>
      <c r="AU53" s="307"/>
      <c r="AV53" s="307"/>
      <c r="AW53" s="307"/>
      <c r="AX53" s="307"/>
      <c r="AY53" s="307"/>
      <c r="AZ53" s="307"/>
      <c r="BA53" s="307"/>
      <c r="BB53" s="307"/>
      <c r="BC53" s="24" t="s">
        <v>89</v>
      </c>
      <c r="BD53" s="24"/>
      <c r="BE53" s="308">
        <f t="shared" si="1"/>
        <v>0</v>
      </c>
      <c r="BF53" s="308"/>
      <c r="BG53" s="308"/>
      <c r="BH53" s="308"/>
      <c r="BI53" s="308"/>
      <c r="BJ53" s="308"/>
      <c r="BK53" s="308"/>
      <c r="BL53" s="308"/>
      <c r="BM53" s="308"/>
      <c r="BN53" s="308"/>
      <c r="BO53" s="308"/>
      <c r="BP53" s="308"/>
      <c r="BQ53" s="308"/>
      <c r="BR53" s="308"/>
      <c r="BS53" s="308"/>
      <c r="BT53" s="66"/>
      <c r="BU53" s="62" t="s">
        <v>60</v>
      </c>
      <c r="BV53" s="62"/>
      <c r="BW53" s="62"/>
      <c r="BX53" s="62"/>
      <c r="BY53" s="62"/>
      <c r="BZ53" s="24"/>
      <c r="CA53" s="24"/>
    </row>
    <row r="54" spans="1:81" s="2" customFormat="1" ht="14.25" customHeight="1">
      <c r="A54" s="158" t="e">
        <f>IF(#REF!="4面12欄の別紙あり","必要書式枚数にする","このチェックを外してください")</f>
        <v>#REF!</v>
      </c>
      <c r="B54" s="24"/>
      <c r="C54" s="24"/>
      <c r="D54" s="24"/>
      <c r="E54" s="24"/>
      <c r="F54" s="24"/>
      <c r="G54" s="24"/>
      <c r="H54" s="24"/>
      <c r="I54" s="24"/>
      <c r="J54" s="24"/>
      <c r="K54" s="24"/>
      <c r="L54" s="24" t="s">
        <v>19</v>
      </c>
      <c r="M54" s="24"/>
      <c r="N54" s="306"/>
      <c r="O54" s="306"/>
      <c r="P54" s="306"/>
      <c r="Q54" s="306"/>
      <c r="R54" s="259" t="s">
        <v>167</v>
      </c>
      <c r="S54" s="259"/>
      <c r="T54" s="259"/>
      <c r="U54" s="24"/>
      <c r="V54" s="24" t="s">
        <v>19</v>
      </c>
      <c r="W54" s="307"/>
      <c r="X54" s="307"/>
      <c r="Y54" s="307"/>
      <c r="Z54" s="307"/>
      <c r="AA54" s="307"/>
      <c r="AB54" s="307"/>
      <c r="AC54" s="307"/>
      <c r="AD54" s="307"/>
      <c r="AE54" s="307"/>
      <c r="AF54" s="307"/>
      <c r="AG54" s="307"/>
      <c r="AH54" s="307"/>
      <c r="AI54" s="307"/>
      <c r="AJ54" s="307"/>
      <c r="AK54" s="307"/>
      <c r="AL54" s="24" t="s">
        <v>89</v>
      </c>
      <c r="AM54" s="24"/>
      <c r="AN54" s="307"/>
      <c r="AO54" s="307"/>
      <c r="AP54" s="307"/>
      <c r="AQ54" s="307"/>
      <c r="AR54" s="307"/>
      <c r="AS54" s="307"/>
      <c r="AT54" s="307"/>
      <c r="AU54" s="307"/>
      <c r="AV54" s="307"/>
      <c r="AW54" s="307"/>
      <c r="AX54" s="307"/>
      <c r="AY54" s="307"/>
      <c r="AZ54" s="307"/>
      <c r="BA54" s="307"/>
      <c r="BB54" s="307"/>
      <c r="BC54" s="24" t="s">
        <v>89</v>
      </c>
      <c r="BD54" s="24"/>
      <c r="BE54" s="308">
        <f t="shared" si="1"/>
        <v>0</v>
      </c>
      <c r="BF54" s="308"/>
      <c r="BG54" s="308"/>
      <c r="BH54" s="308"/>
      <c r="BI54" s="308"/>
      <c r="BJ54" s="308"/>
      <c r="BK54" s="308"/>
      <c r="BL54" s="308"/>
      <c r="BM54" s="308"/>
      <c r="BN54" s="308"/>
      <c r="BO54" s="308"/>
      <c r="BP54" s="308"/>
      <c r="BQ54" s="308"/>
      <c r="BR54" s="308"/>
      <c r="BS54" s="308"/>
      <c r="BT54" s="66"/>
      <c r="BU54" s="62" t="s">
        <v>60</v>
      </c>
      <c r="BV54" s="62"/>
      <c r="BW54" s="62"/>
      <c r="BX54" s="62"/>
      <c r="BY54" s="62"/>
      <c r="BZ54" s="24"/>
      <c r="CA54" s="24"/>
    </row>
    <row r="55" spans="1:81" s="2" customFormat="1" ht="14.25" customHeight="1">
      <c r="A55" s="158" t="e">
        <f>IF(#REF!="4面12欄の別紙あり","必要書式枚数にする","このチェックを外してください")</f>
        <v>#REF!</v>
      </c>
      <c r="B55" s="24"/>
      <c r="C55" s="24"/>
      <c r="D55" s="24"/>
      <c r="E55" s="24"/>
      <c r="F55" s="24"/>
      <c r="G55" s="24"/>
      <c r="H55" s="24"/>
      <c r="I55" s="24"/>
      <c r="J55" s="24"/>
      <c r="K55" s="24"/>
      <c r="L55" s="24" t="s">
        <v>19</v>
      </c>
      <c r="M55" s="24"/>
      <c r="N55" s="306"/>
      <c r="O55" s="306"/>
      <c r="P55" s="306"/>
      <c r="Q55" s="306"/>
      <c r="R55" s="259" t="s">
        <v>167</v>
      </c>
      <c r="S55" s="259"/>
      <c r="T55" s="259"/>
      <c r="U55" s="24"/>
      <c r="V55" s="24" t="s">
        <v>19</v>
      </c>
      <c r="W55" s="307"/>
      <c r="X55" s="307"/>
      <c r="Y55" s="307"/>
      <c r="Z55" s="307"/>
      <c r="AA55" s="307"/>
      <c r="AB55" s="307"/>
      <c r="AC55" s="307"/>
      <c r="AD55" s="307"/>
      <c r="AE55" s="307"/>
      <c r="AF55" s="307"/>
      <c r="AG55" s="307"/>
      <c r="AH55" s="307"/>
      <c r="AI55" s="307"/>
      <c r="AJ55" s="307"/>
      <c r="AK55" s="307"/>
      <c r="AL55" s="24" t="s">
        <v>89</v>
      </c>
      <c r="AM55" s="24"/>
      <c r="AN55" s="307"/>
      <c r="AO55" s="307"/>
      <c r="AP55" s="307"/>
      <c r="AQ55" s="307"/>
      <c r="AR55" s="307"/>
      <c r="AS55" s="307"/>
      <c r="AT55" s="307"/>
      <c r="AU55" s="307"/>
      <c r="AV55" s="307"/>
      <c r="AW55" s="307"/>
      <c r="AX55" s="307"/>
      <c r="AY55" s="307"/>
      <c r="AZ55" s="307"/>
      <c r="BA55" s="307"/>
      <c r="BB55" s="307"/>
      <c r="BC55" s="24" t="s">
        <v>89</v>
      </c>
      <c r="BD55" s="24"/>
      <c r="BE55" s="308">
        <f t="shared" si="1"/>
        <v>0</v>
      </c>
      <c r="BF55" s="308"/>
      <c r="BG55" s="308"/>
      <c r="BH55" s="308"/>
      <c r="BI55" s="308"/>
      <c r="BJ55" s="308"/>
      <c r="BK55" s="308"/>
      <c r="BL55" s="308"/>
      <c r="BM55" s="308"/>
      <c r="BN55" s="308"/>
      <c r="BO55" s="308"/>
      <c r="BP55" s="308"/>
      <c r="BQ55" s="308"/>
      <c r="BR55" s="308"/>
      <c r="BS55" s="308"/>
      <c r="BT55" s="66"/>
      <c r="BU55" s="62" t="s">
        <v>60</v>
      </c>
      <c r="BV55" s="62"/>
      <c r="BW55" s="62"/>
      <c r="BX55" s="62"/>
      <c r="BY55" s="62"/>
      <c r="BZ55" s="24"/>
      <c r="CA55" s="24"/>
    </row>
    <row r="56" spans="1:81" s="2" customFormat="1" ht="14.25" customHeight="1">
      <c r="A56" s="158" t="e">
        <f>IF(#REF!="4面12欄の別紙あり","必要書式枚数にする","このチェックを外してください")</f>
        <v>#REF!</v>
      </c>
      <c r="B56" s="24"/>
      <c r="C56" s="24"/>
      <c r="D56" s="24"/>
      <c r="E56" s="24"/>
      <c r="F56" s="24"/>
      <c r="G56" s="24"/>
      <c r="H56" s="24"/>
      <c r="I56" s="24"/>
      <c r="J56" s="24"/>
      <c r="K56" s="24"/>
      <c r="L56" s="24" t="s">
        <v>19</v>
      </c>
      <c r="M56" s="24"/>
      <c r="N56" s="306"/>
      <c r="O56" s="306"/>
      <c r="P56" s="306"/>
      <c r="Q56" s="306"/>
      <c r="R56" s="259" t="s">
        <v>167</v>
      </c>
      <c r="S56" s="259"/>
      <c r="T56" s="259"/>
      <c r="U56" s="24"/>
      <c r="V56" s="24" t="s">
        <v>19</v>
      </c>
      <c r="W56" s="307"/>
      <c r="X56" s="307"/>
      <c r="Y56" s="307"/>
      <c r="Z56" s="307"/>
      <c r="AA56" s="307"/>
      <c r="AB56" s="307"/>
      <c r="AC56" s="307"/>
      <c r="AD56" s="307"/>
      <c r="AE56" s="307"/>
      <c r="AF56" s="307"/>
      <c r="AG56" s="307"/>
      <c r="AH56" s="307"/>
      <c r="AI56" s="307"/>
      <c r="AJ56" s="307"/>
      <c r="AK56" s="307"/>
      <c r="AL56" s="24" t="s">
        <v>89</v>
      </c>
      <c r="AM56" s="24"/>
      <c r="AN56" s="307"/>
      <c r="AO56" s="307"/>
      <c r="AP56" s="307"/>
      <c r="AQ56" s="307"/>
      <c r="AR56" s="307"/>
      <c r="AS56" s="307"/>
      <c r="AT56" s="307"/>
      <c r="AU56" s="307"/>
      <c r="AV56" s="307"/>
      <c r="AW56" s="307"/>
      <c r="AX56" s="307"/>
      <c r="AY56" s="307"/>
      <c r="AZ56" s="307"/>
      <c r="BA56" s="307"/>
      <c r="BB56" s="307"/>
      <c r="BC56" s="24" t="s">
        <v>89</v>
      </c>
      <c r="BD56" s="24"/>
      <c r="BE56" s="308">
        <f t="shared" si="1"/>
        <v>0</v>
      </c>
      <c r="BF56" s="308"/>
      <c r="BG56" s="308"/>
      <c r="BH56" s="308"/>
      <c r="BI56" s="308"/>
      <c r="BJ56" s="308"/>
      <c r="BK56" s="308"/>
      <c r="BL56" s="308"/>
      <c r="BM56" s="308"/>
      <c r="BN56" s="308"/>
      <c r="BO56" s="308"/>
      <c r="BP56" s="308"/>
      <c r="BQ56" s="308"/>
      <c r="BR56" s="308"/>
      <c r="BS56" s="308"/>
      <c r="BT56" s="66"/>
      <c r="BU56" s="62" t="s">
        <v>60</v>
      </c>
      <c r="BV56" s="62"/>
      <c r="BW56" s="62"/>
      <c r="BX56" s="62"/>
      <c r="BY56" s="62"/>
      <c r="BZ56" s="24"/>
      <c r="CA56" s="24"/>
    </row>
    <row r="57" spans="1:81" s="2" customFormat="1" ht="14.25" customHeight="1">
      <c r="A57" s="158" t="e">
        <f>IF(#REF!="4面12欄の別紙あり","必要書式枚数にする","このチェックを外してください")</f>
        <v>#REF!</v>
      </c>
      <c r="B57" s="24"/>
      <c r="C57" s="24"/>
      <c r="D57" s="24"/>
      <c r="E57" s="24"/>
      <c r="F57" s="24"/>
      <c r="G57" s="24"/>
      <c r="H57" s="24"/>
      <c r="I57" s="24"/>
      <c r="J57" s="24"/>
      <c r="K57" s="24"/>
      <c r="L57" s="24" t="s">
        <v>19</v>
      </c>
      <c r="M57" s="24"/>
      <c r="N57" s="306"/>
      <c r="O57" s="306"/>
      <c r="P57" s="306"/>
      <c r="Q57" s="306"/>
      <c r="R57" s="259" t="s">
        <v>167</v>
      </c>
      <c r="S57" s="259"/>
      <c r="T57" s="259"/>
      <c r="U57" s="24"/>
      <c r="V57" s="24" t="s">
        <v>19</v>
      </c>
      <c r="W57" s="307"/>
      <c r="X57" s="307"/>
      <c r="Y57" s="307"/>
      <c r="Z57" s="307"/>
      <c r="AA57" s="307"/>
      <c r="AB57" s="307"/>
      <c r="AC57" s="307"/>
      <c r="AD57" s="307"/>
      <c r="AE57" s="307"/>
      <c r="AF57" s="307"/>
      <c r="AG57" s="307"/>
      <c r="AH57" s="307"/>
      <c r="AI57" s="307"/>
      <c r="AJ57" s="307"/>
      <c r="AK57" s="307"/>
      <c r="AL57" s="24" t="s">
        <v>89</v>
      </c>
      <c r="AM57" s="24"/>
      <c r="AN57" s="307"/>
      <c r="AO57" s="307"/>
      <c r="AP57" s="307"/>
      <c r="AQ57" s="307"/>
      <c r="AR57" s="307"/>
      <c r="AS57" s="307"/>
      <c r="AT57" s="307"/>
      <c r="AU57" s="307"/>
      <c r="AV57" s="307"/>
      <c r="AW57" s="307"/>
      <c r="AX57" s="307"/>
      <c r="AY57" s="307"/>
      <c r="AZ57" s="307"/>
      <c r="BA57" s="307"/>
      <c r="BB57" s="307"/>
      <c r="BC57" s="24" t="s">
        <v>89</v>
      </c>
      <c r="BD57" s="24"/>
      <c r="BE57" s="308">
        <f t="shared" si="1"/>
        <v>0</v>
      </c>
      <c r="BF57" s="308"/>
      <c r="BG57" s="308"/>
      <c r="BH57" s="308"/>
      <c r="BI57" s="308"/>
      <c r="BJ57" s="308"/>
      <c r="BK57" s="308"/>
      <c r="BL57" s="308"/>
      <c r="BM57" s="308"/>
      <c r="BN57" s="308"/>
      <c r="BO57" s="308"/>
      <c r="BP57" s="308"/>
      <c r="BQ57" s="308"/>
      <c r="BR57" s="308"/>
      <c r="BS57" s="308"/>
      <c r="BT57" s="66"/>
      <c r="BU57" s="62" t="s">
        <v>60</v>
      </c>
      <c r="BV57" s="62"/>
      <c r="BW57" s="62"/>
      <c r="BX57" s="62"/>
      <c r="BY57" s="62"/>
      <c r="BZ57" s="24"/>
      <c r="CA57" s="24"/>
    </row>
    <row r="58" spans="1:81" s="2" customFormat="1" ht="14.25" customHeight="1">
      <c r="A58" s="158" t="e">
        <f>IF(#REF!="4面12欄の別紙あり","必要書式枚数にする","このチェックを外してください")</f>
        <v>#REF!</v>
      </c>
      <c r="B58" s="24"/>
      <c r="C58" s="24"/>
      <c r="D58" s="24"/>
      <c r="E58" s="24"/>
      <c r="F58" s="24"/>
      <c r="G58" s="24"/>
      <c r="H58" s="24"/>
      <c r="I58" s="24"/>
      <c r="J58" s="24"/>
      <c r="K58" s="24"/>
      <c r="L58" s="24" t="s">
        <v>19</v>
      </c>
      <c r="M58" s="24"/>
      <c r="N58" s="306"/>
      <c r="O58" s="306"/>
      <c r="P58" s="306"/>
      <c r="Q58" s="306"/>
      <c r="R58" s="259" t="s">
        <v>167</v>
      </c>
      <c r="S58" s="259"/>
      <c r="T58" s="259"/>
      <c r="U58" s="24"/>
      <c r="V58" s="24" t="s">
        <v>19</v>
      </c>
      <c r="W58" s="307"/>
      <c r="X58" s="307"/>
      <c r="Y58" s="307"/>
      <c r="Z58" s="307"/>
      <c r="AA58" s="307"/>
      <c r="AB58" s="307"/>
      <c r="AC58" s="307"/>
      <c r="AD58" s="307"/>
      <c r="AE58" s="307"/>
      <c r="AF58" s="307"/>
      <c r="AG58" s="307"/>
      <c r="AH58" s="307"/>
      <c r="AI58" s="307"/>
      <c r="AJ58" s="307"/>
      <c r="AK58" s="307"/>
      <c r="AL58" s="24" t="s">
        <v>89</v>
      </c>
      <c r="AM58" s="24"/>
      <c r="AN58" s="307"/>
      <c r="AO58" s="307"/>
      <c r="AP58" s="307"/>
      <c r="AQ58" s="307"/>
      <c r="AR58" s="307"/>
      <c r="AS58" s="307"/>
      <c r="AT58" s="307"/>
      <c r="AU58" s="307"/>
      <c r="AV58" s="307"/>
      <c r="AW58" s="307"/>
      <c r="AX58" s="307"/>
      <c r="AY58" s="307"/>
      <c r="AZ58" s="307"/>
      <c r="BA58" s="307"/>
      <c r="BB58" s="307"/>
      <c r="BC58" s="24" t="s">
        <v>89</v>
      </c>
      <c r="BD58" s="24"/>
      <c r="BE58" s="308">
        <f t="shared" si="1"/>
        <v>0</v>
      </c>
      <c r="BF58" s="308"/>
      <c r="BG58" s="308"/>
      <c r="BH58" s="308"/>
      <c r="BI58" s="308"/>
      <c r="BJ58" s="308"/>
      <c r="BK58" s="308"/>
      <c r="BL58" s="308"/>
      <c r="BM58" s="308"/>
      <c r="BN58" s="308"/>
      <c r="BO58" s="308"/>
      <c r="BP58" s="308"/>
      <c r="BQ58" s="308"/>
      <c r="BR58" s="308"/>
      <c r="BS58" s="308"/>
      <c r="BT58" s="66"/>
      <c r="BU58" s="62" t="s">
        <v>60</v>
      </c>
      <c r="BV58" s="62"/>
      <c r="BW58" s="62"/>
      <c r="BX58" s="62"/>
      <c r="BY58" s="62"/>
      <c r="BZ58" s="24"/>
      <c r="CA58" s="24"/>
    </row>
    <row r="59" spans="1:81" s="2" customFormat="1" ht="14.25" customHeight="1">
      <c r="A59" s="158" t="e">
        <f>IF(#REF!="4面12欄の別紙あり","必要書式枚数にする","このチェックを外してください")</f>
        <v>#REF!</v>
      </c>
      <c r="B59" s="24"/>
      <c r="C59" s="24"/>
      <c r="D59" s="24"/>
      <c r="E59" s="24"/>
      <c r="F59" s="24"/>
      <c r="G59" s="24"/>
      <c r="H59" s="24"/>
      <c r="I59" s="24"/>
      <c r="J59" s="24"/>
      <c r="K59" s="24"/>
      <c r="L59" s="24" t="s">
        <v>19</v>
      </c>
      <c r="M59" s="24"/>
      <c r="N59" s="306"/>
      <c r="O59" s="306"/>
      <c r="P59" s="306"/>
      <c r="Q59" s="306"/>
      <c r="R59" s="259" t="s">
        <v>167</v>
      </c>
      <c r="S59" s="259"/>
      <c r="T59" s="259"/>
      <c r="U59" s="24"/>
      <c r="V59" s="24" t="s">
        <v>19</v>
      </c>
      <c r="W59" s="307"/>
      <c r="X59" s="307"/>
      <c r="Y59" s="307"/>
      <c r="Z59" s="307"/>
      <c r="AA59" s="307"/>
      <c r="AB59" s="307"/>
      <c r="AC59" s="307"/>
      <c r="AD59" s="307"/>
      <c r="AE59" s="307"/>
      <c r="AF59" s="307"/>
      <c r="AG59" s="307"/>
      <c r="AH59" s="307"/>
      <c r="AI59" s="307"/>
      <c r="AJ59" s="307"/>
      <c r="AK59" s="307"/>
      <c r="AL59" s="24" t="s">
        <v>89</v>
      </c>
      <c r="AM59" s="24"/>
      <c r="AN59" s="307"/>
      <c r="AO59" s="307"/>
      <c r="AP59" s="307"/>
      <c r="AQ59" s="307"/>
      <c r="AR59" s="307"/>
      <c r="AS59" s="307"/>
      <c r="AT59" s="307"/>
      <c r="AU59" s="307"/>
      <c r="AV59" s="307"/>
      <c r="AW59" s="307"/>
      <c r="AX59" s="307"/>
      <c r="AY59" s="307"/>
      <c r="AZ59" s="307"/>
      <c r="BA59" s="307"/>
      <c r="BB59" s="307"/>
      <c r="BC59" s="24" t="s">
        <v>89</v>
      </c>
      <c r="BD59" s="24"/>
      <c r="BE59" s="308">
        <f t="shared" si="1"/>
        <v>0</v>
      </c>
      <c r="BF59" s="308"/>
      <c r="BG59" s="308"/>
      <c r="BH59" s="308"/>
      <c r="BI59" s="308"/>
      <c r="BJ59" s="308"/>
      <c r="BK59" s="308"/>
      <c r="BL59" s="308"/>
      <c r="BM59" s="308"/>
      <c r="BN59" s="308"/>
      <c r="BO59" s="308"/>
      <c r="BP59" s="308"/>
      <c r="BQ59" s="308"/>
      <c r="BR59" s="308"/>
      <c r="BS59" s="308"/>
      <c r="BT59" s="66"/>
      <c r="BU59" s="62" t="s">
        <v>60</v>
      </c>
      <c r="BV59" s="62"/>
      <c r="BW59" s="62"/>
      <c r="BX59" s="62"/>
      <c r="BY59" s="62"/>
      <c r="BZ59" s="24"/>
      <c r="CA59" s="24"/>
    </row>
    <row r="60" spans="1:81" s="2" customFormat="1" ht="14.25" customHeight="1">
      <c r="A60" s="158" t="e">
        <f>IF(#REF!="4面12欄の別紙あり","必要書式枚数にする","このチェックを外してください")</f>
        <v>#REF!</v>
      </c>
      <c r="B60" s="24"/>
      <c r="C60" s="24"/>
      <c r="D60" s="24"/>
      <c r="E60" s="24"/>
      <c r="F60" s="24"/>
      <c r="G60" s="24"/>
      <c r="H60" s="24"/>
      <c r="I60" s="24"/>
      <c r="J60" s="24"/>
      <c r="K60" s="24"/>
      <c r="L60" s="24" t="s">
        <v>19</v>
      </c>
      <c r="M60" s="24"/>
      <c r="N60" s="306"/>
      <c r="O60" s="306"/>
      <c r="P60" s="306"/>
      <c r="Q60" s="306"/>
      <c r="R60" s="259" t="s">
        <v>167</v>
      </c>
      <c r="S60" s="259"/>
      <c r="T60" s="259"/>
      <c r="U60" s="24"/>
      <c r="V60" s="24" t="s">
        <v>19</v>
      </c>
      <c r="W60" s="307"/>
      <c r="X60" s="307"/>
      <c r="Y60" s="307"/>
      <c r="Z60" s="307"/>
      <c r="AA60" s="307"/>
      <c r="AB60" s="307"/>
      <c r="AC60" s="307"/>
      <c r="AD60" s="307"/>
      <c r="AE60" s="307"/>
      <c r="AF60" s="307"/>
      <c r="AG60" s="307"/>
      <c r="AH60" s="307"/>
      <c r="AI60" s="307"/>
      <c r="AJ60" s="307"/>
      <c r="AK60" s="307"/>
      <c r="AL60" s="24" t="s">
        <v>89</v>
      </c>
      <c r="AM60" s="24"/>
      <c r="AN60" s="307"/>
      <c r="AO60" s="307"/>
      <c r="AP60" s="307"/>
      <c r="AQ60" s="307"/>
      <c r="AR60" s="307"/>
      <c r="AS60" s="307"/>
      <c r="AT60" s="307"/>
      <c r="AU60" s="307"/>
      <c r="AV60" s="307"/>
      <c r="AW60" s="307"/>
      <c r="AX60" s="307"/>
      <c r="AY60" s="307"/>
      <c r="AZ60" s="307"/>
      <c r="BA60" s="307"/>
      <c r="BB60" s="307"/>
      <c r="BC60" s="24" t="s">
        <v>89</v>
      </c>
      <c r="BD60" s="24"/>
      <c r="BE60" s="308">
        <f t="shared" si="1"/>
        <v>0</v>
      </c>
      <c r="BF60" s="308"/>
      <c r="BG60" s="308"/>
      <c r="BH60" s="308"/>
      <c r="BI60" s="308"/>
      <c r="BJ60" s="308"/>
      <c r="BK60" s="308"/>
      <c r="BL60" s="308"/>
      <c r="BM60" s="308"/>
      <c r="BN60" s="308"/>
      <c r="BO60" s="308"/>
      <c r="BP60" s="308"/>
      <c r="BQ60" s="308"/>
      <c r="BR60" s="308"/>
      <c r="BS60" s="308"/>
      <c r="BT60" s="66"/>
      <c r="BU60" s="62" t="s">
        <v>60</v>
      </c>
      <c r="BV60" s="62"/>
      <c r="BW60" s="62"/>
      <c r="BX60" s="62"/>
      <c r="BY60" s="62"/>
      <c r="BZ60" s="24"/>
      <c r="CA60" s="24"/>
    </row>
    <row r="61" spans="1:81" s="2" customFormat="1" ht="14.25" customHeight="1">
      <c r="A61" s="158" t="e">
        <f>IF(#REF!="4面12欄の別紙あり","必要書式枚数にする","このチェックを外してください")</f>
        <v>#REF!</v>
      </c>
      <c r="B61" s="24"/>
      <c r="C61" s="24"/>
      <c r="D61" s="24"/>
      <c r="E61" s="24"/>
      <c r="F61" s="24"/>
      <c r="G61" s="24"/>
      <c r="H61" s="24"/>
      <c r="I61" s="24"/>
      <c r="J61" s="24"/>
      <c r="K61" s="24"/>
      <c r="L61" s="24" t="s">
        <v>19</v>
      </c>
      <c r="M61" s="24"/>
      <c r="N61" s="306"/>
      <c r="O61" s="306"/>
      <c r="P61" s="306"/>
      <c r="Q61" s="306"/>
      <c r="R61" s="259" t="s">
        <v>167</v>
      </c>
      <c r="S61" s="259"/>
      <c r="T61" s="259"/>
      <c r="U61" s="24"/>
      <c r="V61" s="24" t="s">
        <v>19</v>
      </c>
      <c r="W61" s="307"/>
      <c r="X61" s="307"/>
      <c r="Y61" s="307"/>
      <c r="Z61" s="307"/>
      <c r="AA61" s="307"/>
      <c r="AB61" s="307"/>
      <c r="AC61" s="307"/>
      <c r="AD61" s="307"/>
      <c r="AE61" s="307"/>
      <c r="AF61" s="307"/>
      <c r="AG61" s="307"/>
      <c r="AH61" s="307"/>
      <c r="AI61" s="307"/>
      <c r="AJ61" s="307"/>
      <c r="AK61" s="307"/>
      <c r="AL61" s="24" t="s">
        <v>89</v>
      </c>
      <c r="AM61" s="24"/>
      <c r="AN61" s="307"/>
      <c r="AO61" s="307"/>
      <c r="AP61" s="307"/>
      <c r="AQ61" s="307"/>
      <c r="AR61" s="307"/>
      <c r="AS61" s="307"/>
      <c r="AT61" s="307"/>
      <c r="AU61" s="307"/>
      <c r="AV61" s="307"/>
      <c r="AW61" s="307"/>
      <c r="AX61" s="307"/>
      <c r="AY61" s="307"/>
      <c r="AZ61" s="307"/>
      <c r="BA61" s="307"/>
      <c r="BB61" s="307"/>
      <c r="BC61" s="24" t="s">
        <v>89</v>
      </c>
      <c r="BD61" s="24"/>
      <c r="BE61" s="308">
        <f t="shared" si="1"/>
        <v>0</v>
      </c>
      <c r="BF61" s="308"/>
      <c r="BG61" s="308"/>
      <c r="BH61" s="308"/>
      <c r="BI61" s="308"/>
      <c r="BJ61" s="308"/>
      <c r="BK61" s="308"/>
      <c r="BL61" s="308"/>
      <c r="BM61" s="308"/>
      <c r="BN61" s="308"/>
      <c r="BO61" s="308"/>
      <c r="BP61" s="308"/>
      <c r="BQ61" s="308"/>
      <c r="BR61" s="308"/>
      <c r="BS61" s="308"/>
      <c r="BT61" s="66"/>
      <c r="BU61" s="62" t="s">
        <v>60</v>
      </c>
      <c r="BV61" s="62"/>
      <c r="BW61" s="62"/>
      <c r="BX61" s="62"/>
      <c r="BY61" s="62"/>
      <c r="BZ61" s="24"/>
      <c r="CA61" s="24"/>
    </row>
    <row r="62" spans="1:81" s="2" customFormat="1" ht="14.25" customHeight="1">
      <c r="A62" s="158" t="e">
        <f>IF(#REF!="4面12欄の別紙あり","必要書式枚数にする","このチェックを外してください")</f>
        <v>#REF!</v>
      </c>
      <c r="B62" s="24"/>
      <c r="C62" s="24"/>
      <c r="D62" s="24"/>
      <c r="E62" s="24"/>
      <c r="F62" s="24"/>
      <c r="G62" s="24"/>
      <c r="H62" s="24"/>
      <c r="I62" s="24"/>
      <c r="J62" s="24"/>
      <c r="K62" s="24"/>
      <c r="L62" s="24" t="s">
        <v>19</v>
      </c>
      <c r="M62" s="24"/>
      <c r="N62" s="306"/>
      <c r="O62" s="306"/>
      <c r="P62" s="306"/>
      <c r="Q62" s="306"/>
      <c r="R62" s="259" t="s">
        <v>167</v>
      </c>
      <c r="S62" s="259"/>
      <c r="T62" s="259"/>
      <c r="U62" s="24"/>
      <c r="V62" s="24" t="s">
        <v>19</v>
      </c>
      <c r="W62" s="307"/>
      <c r="X62" s="307"/>
      <c r="Y62" s="307"/>
      <c r="Z62" s="307"/>
      <c r="AA62" s="307"/>
      <c r="AB62" s="307"/>
      <c r="AC62" s="307"/>
      <c r="AD62" s="307"/>
      <c r="AE62" s="307"/>
      <c r="AF62" s="307"/>
      <c r="AG62" s="307"/>
      <c r="AH62" s="307"/>
      <c r="AI62" s="307"/>
      <c r="AJ62" s="307"/>
      <c r="AK62" s="307"/>
      <c r="AL62" s="24" t="s">
        <v>89</v>
      </c>
      <c r="AM62" s="24"/>
      <c r="AN62" s="307"/>
      <c r="AO62" s="307"/>
      <c r="AP62" s="307"/>
      <c r="AQ62" s="307"/>
      <c r="AR62" s="307"/>
      <c r="AS62" s="307"/>
      <c r="AT62" s="307"/>
      <c r="AU62" s="307"/>
      <c r="AV62" s="307"/>
      <c r="AW62" s="307"/>
      <c r="AX62" s="307"/>
      <c r="AY62" s="307"/>
      <c r="AZ62" s="307"/>
      <c r="BA62" s="307"/>
      <c r="BB62" s="307"/>
      <c r="BC62" s="24" t="s">
        <v>89</v>
      </c>
      <c r="BD62" s="24"/>
      <c r="BE62" s="308">
        <f t="shared" si="1"/>
        <v>0</v>
      </c>
      <c r="BF62" s="308"/>
      <c r="BG62" s="308"/>
      <c r="BH62" s="308"/>
      <c r="BI62" s="308"/>
      <c r="BJ62" s="308"/>
      <c r="BK62" s="308"/>
      <c r="BL62" s="308"/>
      <c r="BM62" s="308"/>
      <c r="BN62" s="308"/>
      <c r="BO62" s="308"/>
      <c r="BP62" s="308"/>
      <c r="BQ62" s="308"/>
      <c r="BR62" s="308"/>
      <c r="BS62" s="308"/>
      <c r="BT62" s="66"/>
      <c r="BU62" s="62" t="s">
        <v>60</v>
      </c>
      <c r="BV62" s="62"/>
      <c r="BW62" s="62"/>
      <c r="BX62" s="62"/>
      <c r="BY62" s="62"/>
      <c r="BZ62" s="24"/>
      <c r="CA62" s="24"/>
    </row>
    <row r="63" spans="1:81" s="2" customFormat="1" ht="14.25" customHeight="1">
      <c r="A63" s="158" t="e">
        <f>IF(#REF!="4面12欄の別紙あり","必要書式枚数にする","このチェックを外してください")</f>
        <v>#REF!</v>
      </c>
      <c r="B63" s="24"/>
      <c r="C63" s="24"/>
      <c r="D63" s="24"/>
      <c r="E63" s="24"/>
      <c r="F63" s="24"/>
      <c r="G63" s="24"/>
      <c r="H63" s="24"/>
      <c r="I63" s="24"/>
      <c r="J63" s="24"/>
      <c r="K63" s="24"/>
      <c r="L63" s="24" t="s">
        <v>19</v>
      </c>
      <c r="M63" s="24"/>
      <c r="N63" s="306"/>
      <c r="O63" s="306"/>
      <c r="P63" s="306"/>
      <c r="Q63" s="306"/>
      <c r="R63" s="259" t="s">
        <v>167</v>
      </c>
      <c r="S63" s="259"/>
      <c r="T63" s="259"/>
      <c r="U63" s="24"/>
      <c r="V63" s="24" t="s">
        <v>19</v>
      </c>
      <c r="W63" s="307"/>
      <c r="X63" s="307"/>
      <c r="Y63" s="307"/>
      <c r="Z63" s="307"/>
      <c r="AA63" s="307"/>
      <c r="AB63" s="307"/>
      <c r="AC63" s="307"/>
      <c r="AD63" s="307"/>
      <c r="AE63" s="307"/>
      <c r="AF63" s="307"/>
      <c r="AG63" s="307"/>
      <c r="AH63" s="307"/>
      <c r="AI63" s="307"/>
      <c r="AJ63" s="307"/>
      <c r="AK63" s="307"/>
      <c r="AL63" s="24" t="s">
        <v>89</v>
      </c>
      <c r="AM63" s="24"/>
      <c r="AN63" s="307"/>
      <c r="AO63" s="307"/>
      <c r="AP63" s="307"/>
      <c r="AQ63" s="307"/>
      <c r="AR63" s="307"/>
      <c r="AS63" s="307"/>
      <c r="AT63" s="307"/>
      <c r="AU63" s="307"/>
      <c r="AV63" s="307"/>
      <c r="AW63" s="307"/>
      <c r="AX63" s="307"/>
      <c r="AY63" s="307"/>
      <c r="AZ63" s="307"/>
      <c r="BA63" s="307"/>
      <c r="BB63" s="307"/>
      <c r="BC63" s="24" t="s">
        <v>89</v>
      </c>
      <c r="BD63" s="24"/>
      <c r="BE63" s="308">
        <f t="shared" si="1"/>
        <v>0</v>
      </c>
      <c r="BF63" s="308"/>
      <c r="BG63" s="308"/>
      <c r="BH63" s="308"/>
      <c r="BI63" s="308"/>
      <c r="BJ63" s="308"/>
      <c r="BK63" s="308"/>
      <c r="BL63" s="308"/>
      <c r="BM63" s="308"/>
      <c r="BN63" s="308"/>
      <c r="BO63" s="308"/>
      <c r="BP63" s="308"/>
      <c r="BQ63" s="308"/>
      <c r="BR63" s="308"/>
      <c r="BS63" s="308"/>
      <c r="BT63" s="66"/>
      <c r="BU63" s="62" t="s">
        <v>60</v>
      </c>
      <c r="BV63" s="62"/>
      <c r="BW63" s="62"/>
      <c r="BX63" s="62"/>
      <c r="BY63" s="62"/>
      <c r="BZ63" s="24"/>
      <c r="CA63" s="24"/>
    </row>
    <row r="64" spans="1:81" s="2" customFormat="1" ht="14.25" customHeight="1">
      <c r="A64" s="158" t="e">
        <f>IF(#REF!="4面12欄の別紙あり","必要書式枚数にする","このチェックを外してください")</f>
        <v>#REF!</v>
      </c>
      <c r="B64" s="24"/>
      <c r="C64" s="24"/>
      <c r="D64" s="24"/>
      <c r="E64" s="24"/>
      <c r="F64" s="24"/>
      <c r="G64" s="24"/>
      <c r="H64" s="24"/>
      <c r="I64" s="24"/>
      <c r="J64" s="24"/>
      <c r="K64" s="24"/>
      <c r="L64" s="24" t="s">
        <v>19</v>
      </c>
      <c r="M64" s="24"/>
      <c r="N64" s="306"/>
      <c r="O64" s="306"/>
      <c r="P64" s="306"/>
      <c r="Q64" s="306"/>
      <c r="R64" s="259" t="s">
        <v>167</v>
      </c>
      <c r="S64" s="259"/>
      <c r="T64" s="259"/>
      <c r="U64" s="24"/>
      <c r="V64" s="24" t="s">
        <v>19</v>
      </c>
      <c r="W64" s="307"/>
      <c r="X64" s="307"/>
      <c r="Y64" s="307"/>
      <c r="Z64" s="307"/>
      <c r="AA64" s="307"/>
      <c r="AB64" s="307"/>
      <c r="AC64" s="307"/>
      <c r="AD64" s="307"/>
      <c r="AE64" s="307"/>
      <c r="AF64" s="307"/>
      <c r="AG64" s="307"/>
      <c r="AH64" s="307"/>
      <c r="AI64" s="307"/>
      <c r="AJ64" s="307"/>
      <c r="AK64" s="307"/>
      <c r="AL64" s="24" t="s">
        <v>89</v>
      </c>
      <c r="AM64" s="24"/>
      <c r="AN64" s="307"/>
      <c r="AO64" s="307"/>
      <c r="AP64" s="307"/>
      <c r="AQ64" s="307"/>
      <c r="AR64" s="307"/>
      <c r="AS64" s="307"/>
      <c r="AT64" s="307"/>
      <c r="AU64" s="307"/>
      <c r="AV64" s="307"/>
      <c r="AW64" s="307"/>
      <c r="AX64" s="307"/>
      <c r="AY64" s="307"/>
      <c r="AZ64" s="307"/>
      <c r="BA64" s="307"/>
      <c r="BB64" s="307"/>
      <c r="BC64" s="24" t="s">
        <v>89</v>
      </c>
      <c r="BD64" s="24"/>
      <c r="BE64" s="308">
        <f t="shared" si="1"/>
        <v>0</v>
      </c>
      <c r="BF64" s="308"/>
      <c r="BG64" s="308"/>
      <c r="BH64" s="308"/>
      <c r="BI64" s="308"/>
      <c r="BJ64" s="308"/>
      <c r="BK64" s="308"/>
      <c r="BL64" s="308"/>
      <c r="BM64" s="308"/>
      <c r="BN64" s="308"/>
      <c r="BO64" s="308"/>
      <c r="BP64" s="308"/>
      <c r="BQ64" s="308"/>
      <c r="BR64" s="308"/>
      <c r="BS64" s="308"/>
      <c r="BT64" s="66"/>
      <c r="BU64" s="62" t="s">
        <v>60</v>
      </c>
      <c r="BV64" s="62"/>
      <c r="BW64" s="62"/>
      <c r="BX64" s="62"/>
      <c r="BY64" s="62"/>
      <c r="BZ64" s="24"/>
      <c r="CA64" s="24"/>
    </row>
    <row r="65" spans="1:87" s="2" customFormat="1" ht="14.25" customHeight="1">
      <c r="A65" s="158" t="e">
        <f>IF(#REF!="4面12欄の別紙あり","必要書式枚数にする","このチェックを外してください")</f>
        <v>#REF!</v>
      </c>
      <c r="B65" s="24"/>
      <c r="C65" s="24"/>
      <c r="D65" s="24"/>
      <c r="E65" s="24"/>
      <c r="F65" s="24"/>
      <c r="G65" s="24"/>
      <c r="H65" s="24"/>
      <c r="I65" s="24"/>
      <c r="J65" s="24"/>
      <c r="K65" s="24"/>
      <c r="L65" s="24" t="s">
        <v>19</v>
      </c>
      <c r="M65" s="24"/>
      <c r="N65" s="306"/>
      <c r="O65" s="306"/>
      <c r="P65" s="306"/>
      <c r="Q65" s="306"/>
      <c r="R65" s="259" t="s">
        <v>167</v>
      </c>
      <c r="S65" s="259"/>
      <c r="T65" s="259"/>
      <c r="U65" s="24"/>
      <c r="V65" s="24" t="s">
        <v>19</v>
      </c>
      <c r="W65" s="307"/>
      <c r="X65" s="307"/>
      <c r="Y65" s="307"/>
      <c r="Z65" s="307"/>
      <c r="AA65" s="307"/>
      <c r="AB65" s="307"/>
      <c r="AC65" s="307"/>
      <c r="AD65" s="307"/>
      <c r="AE65" s="307"/>
      <c r="AF65" s="307"/>
      <c r="AG65" s="307"/>
      <c r="AH65" s="307"/>
      <c r="AI65" s="307"/>
      <c r="AJ65" s="307"/>
      <c r="AK65" s="307"/>
      <c r="AL65" s="24" t="s">
        <v>89</v>
      </c>
      <c r="AM65" s="24"/>
      <c r="AN65" s="307"/>
      <c r="AO65" s="307"/>
      <c r="AP65" s="307"/>
      <c r="AQ65" s="307"/>
      <c r="AR65" s="307"/>
      <c r="AS65" s="307"/>
      <c r="AT65" s="307"/>
      <c r="AU65" s="307"/>
      <c r="AV65" s="307"/>
      <c r="AW65" s="307"/>
      <c r="AX65" s="307"/>
      <c r="AY65" s="307"/>
      <c r="AZ65" s="307"/>
      <c r="BA65" s="307"/>
      <c r="BB65" s="307"/>
      <c r="BC65" s="24" t="s">
        <v>89</v>
      </c>
      <c r="BD65" s="24"/>
      <c r="BE65" s="308">
        <f t="shared" si="1"/>
        <v>0</v>
      </c>
      <c r="BF65" s="308"/>
      <c r="BG65" s="308"/>
      <c r="BH65" s="308"/>
      <c r="BI65" s="308"/>
      <c r="BJ65" s="308"/>
      <c r="BK65" s="308"/>
      <c r="BL65" s="308"/>
      <c r="BM65" s="308"/>
      <c r="BN65" s="308"/>
      <c r="BO65" s="308"/>
      <c r="BP65" s="308"/>
      <c r="BQ65" s="308"/>
      <c r="BR65" s="308"/>
      <c r="BS65" s="308"/>
      <c r="BT65" s="66"/>
      <c r="BU65" s="62" t="s">
        <v>60</v>
      </c>
      <c r="BV65" s="62"/>
      <c r="BW65" s="62"/>
      <c r="BX65" s="62"/>
      <c r="BY65" s="62"/>
      <c r="BZ65" s="24"/>
      <c r="CA65" s="24"/>
    </row>
    <row r="66" spans="1:87" s="2" customFormat="1" ht="14.25" customHeight="1">
      <c r="A66" s="158" t="e">
        <f>IF(#REF!="4面12欄の別紙あり","必要書式枚数にする","このチェックを外してください")</f>
        <v>#REF!</v>
      </c>
      <c r="B66" s="24"/>
      <c r="C66" s="24"/>
      <c r="D66" s="24"/>
      <c r="E66" s="24"/>
      <c r="F66" s="24"/>
      <c r="G66" s="24"/>
      <c r="H66" s="24"/>
      <c r="I66" s="24"/>
      <c r="J66" s="24"/>
      <c r="K66" s="24"/>
      <c r="L66" s="24" t="s">
        <v>19</v>
      </c>
      <c r="M66" s="24"/>
      <c r="N66" s="306"/>
      <c r="O66" s="306"/>
      <c r="P66" s="306"/>
      <c r="Q66" s="306"/>
      <c r="R66" s="259" t="s">
        <v>167</v>
      </c>
      <c r="S66" s="259"/>
      <c r="T66" s="259"/>
      <c r="U66" s="24"/>
      <c r="V66" s="24" t="s">
        <v>19</v>
      </c>
      <c r="W66" s="307"/>
      <c r="X66" s="307"/>
      <c r="Y66" s="307"/>
      <c r="Z66" s="307"/>
      <c r="AA66" s="307"/>
      <c r="AB66" s="307"/>
      <c r="AC66" s="307"/>
      <c r="AD66" s="307"/>
      <c r="AE66" s="307"/>
      <c r="AF66" s="307"/>
      <c r="AG66" s="307"/>
      <c r="AH66" s="307"/>
      <c r="AI66" s="307"/>
      <c r="AJ66" s="307"/>
      <c r="AK66" s="307"/>
      <c r="AL66" s="24" t="s">
        <v>89</v>
      </c>
      <c r="AM66" s="24"/>
      <c r="AN66" s="307"/>
      <c r="AO66" s="307"/>
      <c r="AP66" s="307"/>
      <c r="AQ66" s="307"/>
      <c r="AR66" s="307"/>
      <c r="AS66" s="307"/>
      <c r="AT66" s="307"/>
      <c r="AU66" s="307"/>
      <c r="AV66" s="307"/>
      <c r="AW66" s="307"/>
      <c r="AX66" s="307"/>
      <c r="AY66" s="307"/>
      <c r="AZ66" s="307"/>
      <c r="BA66" s="307"/>
      <c r="BB66" s="307"/>
      <c r="BC66" s="24" t="s">
        <v>89</v>
      </c>
      <c r="BD66" s="24"/>
      <c r="BE66" s="308">
        <f t="shared" si="1"/>
        <v>0</v>
      </c>
      <c r="BF66" s="308"/>
      <c r="BG66" s="308"/>
      <c r="BH66" s="308"/>
      <c r="BI66" s="308"/>
      <c r="BJ66" s="308"/>
      <c r="BK66" s="308"/>
      <c r="BL66" s="308"/>
      <c r="BM66" s="308"/>
      <c r="BN66" s="308"/>
      <c r="BO66" s="308"/>
      <c r="BP66" s="308"/>
      <c r="BQ66" s="308"/>
      <c r="BR66" s="308"/>
      <c r="BS66" s="308"/>
      <c r="BT66" s="66"/>
      <c r="BU66" s="62" t="s">
        <v>60</v>
      </c>
      <c r="BV66" s="62"/>
      <c r="BW66" s="62"/>
      <c r="BX66" s="62"/>
      <c r="BY66" s="62"/>
      <c r="BZ66" s="24"/>
      <c r="CA66" s="24"/>
    </row>
    <row r="67" spans="1:87" s="2" customFormat="1" ht="14.25" customHeight="1">
      <c r="A67" s="158" t="e">
        <f>IF(#REF!="4面12欄の別紙あり","必要書式枚数にする","このチェックを外してください")</f>
        <v>#REF!</v>
      </c>
      <c r="B67" s="24"/>
      <c r="C67" s="24"/>
      <c r="D67" s="24"/>
      <c r="E67" s="24"/>
      <c r="F67" s="24"/>
      <c r="G67" s="24"/>
      <c r="H67" s="24"/>
      <c r="I67" s="24"/>
      <c r="J67" s="24"/>
      <c r="K67" s="24"/>
      <c r="L67" s="24" t="s">
        <v>19</v>
      </c>
      <c r="M67" s="24"/>
      <c r="N67" s="306"/>
      <c r="O67" s="306"/>
      <c r="P67" s="306"/>
      <c r="Q67" s="306"/>
      <c r="R67" s="259" t="s">
        <v>167</v>
      </c>
      <c r="S67" s="259"/>
      <c r="T67" s="259"/>
      <c r="U67" s="24"/>
      <c r="V67" s="24" t="s">
        <v>19</v>
      </c>
      <c r="W67" s="307"/>
      <c r="X67" s="307"/>
      <c r="Y67" s="307"/>
      <c r="Z67" s="307"/>
      <c r="AA67" s="307"/>
      <c r="AB67" s="307"/>
      <c r="AC67" s="307"/>
      <c r="AD67" s="307"/>
      <c r="AE67" s="307"/>
      <c r="AF67" s="307"/>
      <c r="AG67" s="307"/>
      <c r="AH67" s="307"/>
      <c r="AI67" s="307"/>
      <c r="AJ67" s="307"/>
      <c r="AK67" s="307"/>
      <c r="AL67" s="24" t="s">
        <v>89</v>
      </c>
      <c r="AM67" s="24"/>
      <c r="AN67" s="307"/>
      <c r="AO67" s="307"/>
      <c r="AP67" s="307"/>
      <c r="AQ67" s="307"/>
      <c r="AR67" s="307"/>
      <c r="AS67" s="307"/>
      <c r="AT67" s="307"/>
      <c r="AU67" s="307"/>
      <c r="AV67" s="307"/>
      <c r="AW67" s="307"/>
      <c r="AX67" s="307"/>
      <c r="AY67" s="307"/>
      <c r="AZ67" s="307"/>
      <c r="BA67" s="307"/>
      <c r="BB67" s="307"/>
      <c r="BC67" s="24" t="s">
        <v>89</v>
      </c>
      <c r="BD67" s="24"/>
      <c r="BE67" s="308">
        <f t="shared" si="1"/>
        <v>0</v>
      </c>
      <c r="BF67" s="308"/>
      <c r="BG67" s="308"/>
      <c r="BH67" s="308"/>
      <c r="BI67" s="308"/>
      <c r="BJ67" s="308"/>
      <c r="BK67" s="308"/>
      <c r="BL67" s="308"/>
      <c r="BM67" s="308"/>
      <c r="BN67" s="308"/>
      <c r="BO67" s="308"/>
      <c r="BP67" s="308"/>
      <c r="BQ67" s="308"/>
      <c r="BR67" s="308"/>
      <c r="BS67" s="308"/>
      <c r="BT67" s="66"/>
      <c r="BU67" s="62" t="s">
        <v>60</v>
      </c>
      <c r="BV67" s="62"/>
      <c r="BW67" s="62"/>
      <c r="BX67" s="62"/>
      <c r="BY67" s="62"/>
      <c r="BZ67" s="24"/>
      <c r="CA67" s="24"/>
    </row>
    <row r="68" spans="1:87" s="2" customFormat="1" ht="14.25" customHeight="1">
      <c r="A68" s="158" t="e">
        <f>IF(#REF!="4面12欄の別紙あり","必要書式枚数にする","このチェックを外してください")</f>
        <v>#REF!</v>
      </c>
      <c r="B68" s="24"/>
      <c r="C68" s="24"/>
      <c r="D68" s="24"/>
      <c r="E68" s="24"/>
      <c r="F68" s="24"/>
      <c r="G68" s="24"/>
      <c r="H68" s="24"/>
      <c r="I68" s="24"/>
      <c r="J68" s="24"/>
      <c r="K68" s="24"/>
      <c r="L68" s="24" t="s">
        <v>19</v>
      </c>
      <c r="M68" s="24"/>
      <c r="N68" s="306"/>
      <c r="O68" s="306"/>
      <c r="P68" s="306"/>
      <c r="Q68" s="306"/>
      <c r="R68" s="259" t="s">
        <v>167</v>
      </c>
      <c r="S68" s="259"/>
      <c r="T68" s="259"/>
      <c r="U68" s="24"/>
      <c r="V68" s="24" t="s">
        <v>19</v>
      </c>
      <c r="W68" s="307"/>
      <c r="X68" s="307"/>
      <c r="Y68" s="307"/>
      <c r="Z68" s="307"/>
      <c r="AA68" s="307"/>
      <c r="AB68" s="307"/>
      <c r="AC68" s="307"/>
      <c r="AD68" s="307"/>
      <c r="AE68" s="307"/>
      <c r="AF68" s="307"/>
      <c r="AG68" s="307"/>
      <c r="AH68" s="307"/>
      <c r="AI68" s="307"/>
      <c r="AJ68" s="307"/>
      <c r="AK68" s="307"/>
      <c r="AL68" s="24" t="s">
        <v>89</v>
      </c>
      <c r="AM68" s="24"/>
      <c r="AN68" s="307"/>
      <c r="AO68" s="307"/>
      <c r="AP68" s="307"/>
      <c r="AQ68" s="307"/>
      <c r="AR68" s="307"/>
      <c r="AS68" s="307"/>
      <c r="AT68" s="307"/>
      <c r="AU68" s="307"/>
      <c r="AV68" s="307"/>
      <c r="AW68" s="307"/>
      <c r="AX68" s="307"/>
      <c r="AY68" s="307"/>
      <c r="AZ68" s="307"/>
      <c r="BA68" s="307"/>
      <c r="BB68" s="307"/>
      <c r="BC68" s="24" t="s">
        <v>89</v>
      </c>
      <c r="BD68" s="24"/>
      <c r="BE68" s="308">
        <f t="shared" si="1"/>
        <v>0</v>
      </c>
      <c r="BF68" s="308"/>
      <c r="BG68" s="308"/>
      <c r="BH68" s="308"/>
      <c r="BI68" s="308"/>
      <c r="BJ68" s="308"/>
      <c r="BK68" s="308"/>
      <c r="BL68" s="308"/>
      <c r="BM68" s="308"/>
      <c r="BN68" s="308"/>
      <c r="BO68" s="308"/>
      <c r="BP68" s="308"/>
      <c r="BQ68" s="308"/>
      <c r="BR68" s="308"/>
      <c r="BS68" s="308"/>
      <c r="BT68" s="66"/>
      <c r="BU68" s="62" t="s">
        <v>60</v>
      </c>
      <c r="BV68" s="62"/>
      <c r="BW68" s="62"/>
      <c r="BX68" s="62"/>
      <c r="BY68" s="62"/>
      <c r="BZ68" s="24"/>
      <c r="CA68" s="24"/>
    </row>
    <row r="69" spans="1:87" s="2" customFormat="1" ht="14.25" customHeight="1">
      <c r="A69" s="158" t="e">
        <f>IF(#REF!="4面12欄の別紙あり","必要書式枚数にする","このチェックを外してください")</f>
        <v>#REF!</v>
      </c>
      <c r="B69" s="24"/>
      <c r="C69" s="24"/>
      <c r="D69" s="24"/>
      <c r="E69" s="24"/>
      <c r="F69" s="24"/>
      <c r="G69" s="24"/>
      <c r="H69" s="24"/>
      <c r="I69" s="24"/>
      <c r="J69" s="24"/>
      <c r="K69" s="24"/>
      <c r="L69" s="24" t="s">
        <v>19</v>
      </c>
      <c r="M69" s="24"/>
      <c r="N69" s="306"/>
      <c r="O69" s="306"/>
      <c r="P69" s="306"/>
      <c r="Q69" s="306"/>
      <c r="R69" s="259" t="s">
        <v>167</v>
      </c>
      <c r="S69" s="259"/>
      <c r="T69" s="259"/>
      <c r="U69" s="24"/>
      <c r="V69" s="24" t="s">
        <v>19</v>
      </c>
      <c r="W69" s="307"/>
      <c r="X69" s="307"/>
      <c r="Y69" s="307"/>
      <c r="Z69" s="307"/>
      <c r="AA69" s="307"/>
      <c r="AB69" s="307"/>
      <c r="AC69" s="307"/>
      <c r="AD69" s="307"/>
      <c r="AE69" s="307"/>
      <c r="AF69" s="307"/>
      <c r="AG69" s="307"/>
      <c r="AH69" s="307"/>
      <c r="AI69" s="307"/>
      <c r="AJ69" s="307"/>
      <c r="AK69" s="307"/>
      <c r="AL69" s="24" t="s">
        <v>89</v>
      </c>
      <c r="AM69" s="24"/>
      <c r="AN69" s="307"/>
      <c r="AO69" s="307"/>
      <c r="AP69" s="307"/>
      <c r="AQ69" s="307"/>
      <c r="AR69" s="307"/>
      <c r="AS69" s="307"/>
      <c r="AT69" s="307"/>
      <c r="AU69" s="307"/>
      <c r="AV69" s="307"/>
      <c r="AW69" s="307"/>
      <c r="AX69" s="307"/>
      <c r="AY69" s="307"/>
      <c r="AZ69" s="307"/>
      <c r="BA69" s="307"/>
      <c r="BB69" s="307"/>
      <c r="BC69" s="24" t="s">
        <v>89</v>
      </c>
      <c r="BD69" s="24"/>
      <c r="BE69" s="308">
        <f t="shared" si="1"/>
        <v>0</v>
      </c>
      <c r="BF69" s="308"/>
      <c r="BG69" s="308"/>
      <c r="BH69" s="308"/>
      <c r="BI69" s="308"/>
      <c r="BJ69" s="308"/>
      <c r="BK69" s="308"/>
      <c r="BL69" s="308"/>
      <c r="BM69" s="308"/>
      <c r="BN69" s="308"/>
      <c r="BO69" s="308"/>
      <c r="BP69" s="308"/>
      <c r="BQ69" s="308"/>
      <c r="BR69" s="308"/>
      <c r="BS69" s="308"/>
      <c r="BT69" s="66"/>
      <c r="BU69" s="62" t="s">
        <v>60</v>
      </c>
      <c r="BV69" s="62"/>
      <c r="BW69" s="62"/>
      <c r="BX69" s="62"/>
      <c r="BY69" s="62"/>
      <c r="BZ69" s="24"/>
      <c r="CA69" s="24"/>
    </row>
    <row r="70" spans="1:87" s="2" customFormat="1" ht="14.25" customHeight="1">
      <c r="A70" s="158" t="e">
        <f>IF(#REF!="4面12欄の別紙あり","必要書式枚数にする","このチェックを外してください")</f>
        <v>#REF!</v>
      </c>
      <c r="B70" s="24"/>
      <c r="C70" s="24"/>
      <c r="D70" s="24"/>
      <c r="E70" s="24"/>
      <c r="F70" s="24"/>
      <c r="G70" s="24"/>
      <c r="H70" s="24"/>
      <c r="I70" s="24"/>
      <c r="J70" s="24"/>
      <c r="K70" s="24"/>
      <c r="L70" s="24" t="s">
        <v>19</v>
      </c>
      <c r="M70" s="24"/>
      <c r="N70" s="306"/>
      <c r="O70" s="306"/>
      <c r="P70" s="306"/>
      <c r="Q70" s="306"/>
      <c r="R70" s="259" t="s">
        <v>167</v>
      </c>
      <c r="S70" s="259"/>
      <c r="T70" s="259"/>
      <c r="U70" s="24"/>
      <c r="V70" s="24" t="s">
        <v>19</v>
      </c>
      <c r="W70" s="307"/>
      <c r="X70" s="307"/>
      <c r="Y70" s="307"/>
      <c r="Z70" s="307"/>
      <c r="AA70" s="307"/>
      <c r="AB70" s="307"/>
      <c r="AC70" s="307"/>
      <c r="AD70" s="307"/>
      <c r="AE70" s="307"/>
      <c r="AF70" s="307"/>
      <c r="AG70" s="307"/>
      <c r="AH70" s="307"/>
      <c r="AI70" s="307"/>
      <c r="AJ70" s="307"/>
      <c r="AK70" s="307"/>
      <c r="AL70" s="24" t="s">
        <v>89</v>
      </c>
      <c r="AM70" s="24"/>
      <c r="AN70" s="307"/>
      <c r="AO70" s="307"/>
      <c r="AP70" s="307"/>
      <c r="AQ70" s="307"/>
      <c r="AR70" s="307"/>
      <c r="AS70" s="307"/>
      <c r="AT70" s="307"/>
      <c r="AU70" s="307"/>
      <c r="AV70" s="307"/>
      <c r="AW70" s="307"/>
      <c r="AX70" s="307"/>
      <c r="AY70" s="307"/>
      <c r="AZ70" s="307"/>
      <c r="BA70" s="307"/>
      <c r="BB70" s="307"/>
      <c r="BC70" s="24" t="s">
        <v>89</v>
      </c>
      <c r="BD70" s="24"/>
      <c r="BE70" s="308">
        <f t="shared" si="1"/>
        <v>0</v>
      </c>
      <c r="BF70" s="308"/>
      <c r="BG70" s="308"/>
      <c r="BH70" s="308"/>
      <c r="BI70" s="308"/>
      <c r="BJ70" s="308"/>
      <c r="BK70" s="308"/>
      <c r="BL70" s="308"/>
      <c r="BM70" s="308"/>
      <c r="BN70" s="308"/>
      <c r="BO70" s="308"/>
      <c r="BP70" s="308"/>
      <c r="BQ70" s="308"/>
      <c r="BR70" s="308"/>
      <c r="BS70" s="308"/>
      <c r="BT70" s="66"/>
      <c r="BU70" s="62" t="s">
        <v>60</v>
      </c>
      <c r="BV70" s="62"/>
      <c r="BW70" s="62"/>
      <c r="BX70" s="62"/>
      <c r="BY70" s="62"/>
      <c r="BZ70" s="24"/>
      <c r="CA70" s="24"/>
    </row>
    <row r="71" spans="1:87" s="2" customFormat="1" ht="14.25" customHeight="1">
      <c r="A71" s="158" t="e">
        <f>IF(#REF!="4面12欄の別紙あり","必要書式枚数にする","このチェックを外してください")</f>
        <v>#REF!</v>
      </c>
      <c r="B71" s="24"/>
      <c r="C71" s="24"/>
      <c r="D71" s="24"/>
      <c r="E71" s="24"/>
      <c r="F71" s="24"/>
      <c r="G71" s="24"/>
      <c r="H71" s="24"/>
      <c r="I71" s="24"/>
      <c r="J71" s="24"/>
      <c r="K71" s="24"/>
      <c r="L71" s="24" t="s">
        <v>19</v>
      </c>
      <c r="M71" s="24"/>
      <c r="N71" s="306"/>
      <c r="O71" s="306"/>
      <c r="P71" s="306"/>
      <c r="Q71" s="306"/>
      <c r="R71" s="259" t="s">
        <v>167</v>
      </c>
      <c r="S71" s="259"/>
      <c r="T71" s="259"/>
      <c r="U71" s="24"/>
      <c r="V71" s="24" t="s">
        <v>19</v>
      </c>
      <c r="W71" s="307"/>
      <c r="X71" s="307"/>
      <c r="Y71" s="307"/>
      <c r="Z71" s="307"/>
      <c r="AA71" s="307"/>
      <c r="AB71" s="307"/>
      <c r="AC71" s="307"/>
      <c r="AD71" s="307"/>
      <c r="AE71" s="307"/>
      <c r="AF71" s="307"/>
      <c r="AG71" s="307"/>
      <c r="AH71" s="307"/>
      <c r="AI71" s="307"/>
      <c r="AJ71" s="307"/>
      <c r="AK71" s="307"/>
      <c r="AL71" s="24" t="s">
        <v>89</v>
      </c>
      <c r="AM71" s="24"/>
      <c r="AN71" s="307"/>
      <c r="AO71" s="307"/>
      <c r="AP71" s="307"/>
      <c r="AQ71" s="307"/>
      <c r="AR71" s="307"/>
      <c r="AS71" s="307"/>
      <c r="AT71" s="307"/>
      <c r="AU71" s="307"/>
      <c r="AV71" s="307"/>
      <c r="AW71" s="307"/>
      <c r="AX71" s="307"/>
      <c r="AY71" s="307"/>
      <c r="AZ71" s="307"/>
      <c r="BA71" s="307"/>
      <c r="BB71" s="307"/>
      <c r="BC71" s="24" t="s">
        <v>89</v>
      </c>
      <c r="BD71" s="24"/>
      <c r="BE71" s="308">
        <f t="shared" si="1"/>
        <v>0</v>
      </c>
      <c r="BF71" s="308"/>
      <c r="BG71" s="308"/>
      <c r="BH71" s="308"/>
      <c r="BI71" s="308"/>
      <c r="BJ71" s="308"/>
      <c r="BK71" s="308"/>
      <c r="BL71" s="308"/>
      <c r="BM71" s="308"/>
      <c r="BN71" s="308"/>
      <c r="BO71" s="308"/>
      <c r="BP71" s="308"/>
      <c r="BQ71" s="308"/>
      <c r="BR71" s="308"/>
      <c r="BS71" s="308"/>
      <c r="BT71" s="66"/>
      <c r="BU71" s="62" t="s">
        <v>60</v>
      </c>
      <c r="BV71" s="62"/>
      <c r="BW71" s="62"/>
      <c r="BX71" s="62"/>
      <c r="BY71" s="62"/>
      <c r="BZ71" s="24"/>
      <c r="CA71" s="24"/>
    </row>
    <row r="72" spans="1:87" s="2" customFormat="1" ht="14.25" customHeight="1">
      <c r="A72" s="158" t="e">
        <f>IF(#REF!="4面12欄の別紙あり","必要書式枚数にする","このチェックを外してください")</f>
        <v>#REF!</v>
      </c>
      <c r="B72" s="24"/>
      <c r="C72" s="24"/>
      <c r="D72" s="24"/>
      <c r="E72" s="24"/>
      <c r="F72" s="24"/>
      <c r="G72" s="24"/>
      <c r="H72" s="24"/>
      <c r="I72" s="24"/>
      <c r="J72" s="24"/>
      <c r="K72" s="24"/>
      <c r="L72" s="24" t="s">
        <v>19</v>
      </c>
      <c r="M72" s="24"/>
      <c r="N72" s="306"/>
      <c r="O72" s="306"/>
      <c r="P72" s="306"/>
      <c r="Q72" s="306"/>
      <c r="R72" s="259" t="s">
        <v>167</v>
      </c>
      <c r="S72" s="259"/>
      <c r="T72" s="259"/>
      <c r="U72" s="24"/>
      <c r="V72" s="24" t="s">
        <v>19</v>
      </c>
      <c r="W72" s="307"/>
      <c r="X72" s="307"/>
      <c r="Y72" s="307"/>
      <c r="Z72" s="307"/>
      <c r="AA72" s="307"/>
      <c r="AB72" s="307"/>
      <c r="AC72" s="307"/>
      <c r="AD72" s="307"/>
      <c r="AE72" s="307"/>
      <c r="AF72" s="307"/>
      <c r="AG72" s="307"/>
      <c r="AH72" s="307"/>
      <c r="AI72" s="307"/>
      <c r="AJ72" s="307"/>
      <c r="AK72" s="307"/>
      <c r="AL72" s="24" t="s">
        <v>89</v>
      </c>
      <c r="AM72" s="24"/>
      <c r="AN72" s="307"/>
      <c r="AO72" s="307"/>
      <c r="AP72" s="307"/>
      <c r="AQ72" s="307"/>
      <c r="AR72" s="307"/>
      <c r="AS72" s="307"/>
      <c r="AT72" s="307"/>
      <c r="AU72" s="307"/>
      <c r="AV72" s="307"/>
      <c r="AW72" s="307"/>
      <c r="AX72" s="307"/>
      <c r="AY72" s="307"/>
      <c r="AZ72" s="307"/>
      <c r="BA72" s="307"/>
      <c r="BB72" s="307"/>
      <c r="BC72" s="24" t="s">
        <v>89</v>
      </c>
      <c r="BD72" s="24"/>
      <c r="BE72" s="308">
        <f t="shared" si="1"/>
        <v>0</v>
      </c>
      <c r="BF72" s="308"/>
      <c r="BG72" s="308"/>
      <c r="BH72" s="308"/>
      <c r="BI72" s="308"/>
      <c r="BJ72" s="308"/>
      <c r="BK72" s="308"/>
      <c r="BL72" s="308"/>
      <c r="BM72" s="308"/>
      <c r="BN72" s="308"/>
      <c r="BO72" s="308"/>
      <c r="BP72" s="308"/>
      <c r="BQ72" s="308"/>
      <c r="BR72" s="308"/>
      <c r="BS72" s="308"/>
      <c r="BT72" s="66"/>
      <c r="BU72" s="62" t="s">
        <v>60</v>
      </c>
      <c r="BV72" s="62"/>
      <c r="BW72" s="62"/>
      <c r="BX72" s="62"/>
      <c r="BY72" s="62"/>
      <c r="BZ72" s="24"/>
      <c r="CA72" s="24"/>
    </row>
    <row r="73" spans="1:87" s="2" customFormat="1" ht="14.25" customHeight="1">
      <c r="A73" s="158" t="e">
        <f>IF(#REF!="4面12欄の別紙あり","必要書式枚数にする","このチェックを外してください")</f>
        <v>#REF!</v>
      </c>
      <c r="B73" s="24"/>
      <c r="C73" s="24"/>
      <c r="D73" s="24"/>
      <c r="E73" s="24"/>
      <c r="F73" s="24"/>
      <c r="G73" s="24"/>
      <c r="H73" s="24"/>
      <c r="I73" s="24"/>
      <c r="J73" s="24"/>
      <c r="K73" s="24"/>
      <c r="L73" s="24" t="s">
        <v>19</v>
      </c>
      <c r="M73" s="24"/>
      <c r="N73" s="306"/>
      <c r="O73" s="306"/>
      <c r="P73" s="306"/>
      <c r="Q73" s="306"/>
      <c r="R73" s="259" t="s">
        <v>167</v>
      </c>
      <c r="S73" s="259"/>
      <c r="T73" s="259"/>
      <c r="U73" s="24"/>
      <c r="V73" s="24" t="s">
        <v>19</v>
      </c>
      <c r="W73" s="307"/>
      <c r="X73" s="307"/>
      <c r="Y73" s="307"/>
      <c r="Z73" s="307"/>
      <c r="AA73" s="307"/>
      <c r="AB73" s="307"/>
      <c r="AC73" s="307"/>
      <c r="AD73" s="307"/>
      <c r="AE73" s="307"/>
      <c r="AF73" s="307"/>
      <c r="AG73" s="307"/>
      <c r="AH73" s="307"/>
      <c r="AI73" s="307"/>
      <c r="AJ73" s="307"/>
      <c r="AK73" s="307"/>
      <c r="AL73" s="24" t="s">
        <v>89</v>
      </c>
      <c r="AM73" s="24"/>
      <c r="AN73" s="307"/>
      <c r="AO73" s="307"/>
      <c r="AP73" s="307"/>
      <c r="AQ73" s="307"/>
      <c r="AR73" s="307"/>
      <c r="AS73" s="307"/>
      <c r="AT73" s="307"/>
      <c r="AU73" s="307"/>
      <c r="AV73" s="307"/>
      <c r="AW73" s="307"/>
      <c r="AX73" s="307"/>
      <c r="AY73" s="307"/>
      <c r="AZ73" s="307"/>
      <c r="BA73" s="307"/>
      <c r="BB73" s="307"/>
      <c r="BC73" s="24" t="s">
        <v>89</v>
      </c>
      <c r="BD73" s="24"/>
      <c r="BE73" s="308">
        <f t="shared" si="1"/>
        <v>0</v>
      </c>
      <c r="BF73" s="308"/>
      <c r="BG73" s="308"/>
      <c r="BH73" s="308"/>
      <c r="BI73" s="308"/>
      <c r="BJ73" s="308"/>
      <c r="BK73" s="308"/>
      <c r="BL73" s="308"/>
      <c r="BM73" s="308"/>
      <c r="BN73" s="308"/>
      <c r="BO73" s="308"/>
      <c r="BP73" s="308"/>
      <c r="BQ73" s="308"/>
      <c r="BR73" s="308"/>
      <c r="BS73" s="308"/>
      <c r="BT73" s="66"/>
      <c r="BU73" s="62" t="s">
        <v>60</v>
      </c>
      <c r="BV73" s="62"/>
      <c r="BW73" s="62"/>
      <c r="BX73" s="62"/>
      <c r="BY73" s="62"/>
      <c r="BZ73" s="24"/>
      <c r="CA73" s="24"/>
    </row>
    <row r="74" spans="1:87" s="2" customFormat="1" ht="14.25" customHeight="1">
      <c r="A74" s="158" t="e">
        <f>IF(#REF!="4面12欄の別紙あり","必要書式枚数にする","このチェックを外してください")</f>
        <v>#REF!</v>
      </c>
      <c r="B74" s="24"/>
      <c r="C74" s="24"/>
      <c r="D74" s="24"/>
      <c r="E74" s="24"/>
      <c r="F74" s="24"/>
      <c r="G74" s="24"/>
      <c r="H74" s="24"/>
      <c r="I74" s="24"/>
      <c r="J74" s="24"/>
      <c r="K74" s="24"/>
      <c r="L74" s="24" t="s">
        <v>19</v>
      </c>
      <c r="M74" s="24"/>
      <c r="N74" s="306"/>
      <c r="O74" s="306"/>
      <c r="P74" s="306"/>
      <c r="Q74" s="306"/>
      <c r="R74" s="259" t="s">
        <v>167</v>
      </c>
      <c r="S74" s="259"/>
      <c r="T74" s="259"/>
      <c r="U74" s="24"/>
      <c r="V74" s="24" t="s">
        <v>19</v>
      </c>
      <c r="W74" s="307"/>
      <c r="X74" s="307"/>
      <c r="Y74" s="307"/>
      <c r="Z74" s="307"/>
      <c r="AA74" s="307"/>
      <c r="AB74" s="307"/>
      <c r="AC74" s="307"/>
      <c r="AD74" s="307"/>
      <c r="AE74" s="307"/>
      <c r="AF74" s="307"/>
      <c r="AG74" s="307"/>
      <c r="AH74" s="307"/>
      <c r="AI74" s="307"/>
      <c r="AJ74" s="307"/>
      <c r="AK74" s="307"/>
      <c r="AL74" s="24" t="s">
        <v>89</v>
      </c>
      <c r="AM74" s="24"/>
      <c r="AN74" s="307"/>
      <c r="AO74" s="307"/>
      <c r="AP74" s="307"/>
      <c r="AQ74" s="307"/>
      <c r="AR74" s="307"/>
      <c r="AS74" s="307"/>
      <c r="AT74" s="307"/>
      <c r="AU74" s="307"/>
      <c r="AV74" s="307"/>
      <c r="AW74" s="307"/>
      <c r="AX74" s="307"/>
      <c r="AY74" s="307"/>
      <c r="AZ74" s="307"/>
      <c r="BA74" s="307"/>
      <c r="BB74" s="307"/>
      <c r="BC74" s="24" t="s">
        <v>89</v>
      </c>
      <c r="BD74" s="24"/>
      <c r="BE74" s="308">
        <f t="shared" si="1"/>
        <v>0</v>
      </c>
      <c r="BF74" s="308"/>
      <c r="BG74" s="308"/>
      <c r="BH74" s="308"/>
      <c r="BI74" s="308"/>
      <c r="BJ74" s="308"/>
      <c r="BK74" s="308"/>
      <c r="BL74" s="308"/>
      <c r="BM74" s="308"/>
      <c r="BN74" s="308"/>
      <c r="BO74" s="308"/>
      <c r="BP74" s="308"/>
      <c r="BQ74" s="308"/>
      <c r="BR74" s="308"/>
      <c r="BS74" s="308"/>
      <c r="BT74" s="66"/>
      <c r="BU74" s="62" t="s">
        <v>60</v>
      </c>
      <c r="BV74" s="62"/>
      <c r="BW74" s="62"/>
      <c r="BX74" s="62"/>
      <c r="BY74" s="62"/>
      <c r="BZ74" s="24"/>
      <c r="CA74" s="24"/>
    </row>
    <row r="75" spans="1:87" s="2" customFormat="1" ht="14.25" customHeight="1">
      <c r="A75" s="158" t="e">
        <f>IF(#REF!="4面12欄の別紙あり","必要書式枚数にする","このチェックを外してください")</f>
        <v>#REF!</v>
      </c>
      <c r="B75" s="24"/>
      <c r="C75" s="24"/>
      <c r="D75" s="24"/>
      <c r="E75" s="24"/>
      <c r="F75" s="24"/>
      <c r="G75" s="24"/>
      <c r="H75" s="24"/>
      <c r="I75" s="24"/>
      <c r="J75" s="24"/>
      <c r="K75" s="24"/>
      <c r="L75" s="24" t="s">
        <v>19</v>
      </c>
      <c r="M75" s="24"/>
      <c r="N75" s="306"/>
      <c r="O75" s="306"/>
      <c r="P75" s="306"/>
      <c r="Q75" s="306"/>
      <c r="R75" s="259" t="s">
        <v>167</v>
      </c>
      <c r="S75" s="259"/>
      <c r="T75" s="259"/>
      <c r="U75" s="24"/>
      <c r="V75" s="24" t="s">
        <v>19</v>
      </c>
      <c r="W75" s="307"/>
      <c r="X75" s="307"/>
      <c r="Y75" s="307"/>
      <c r="Z75" s="307"/>
      <c r="AA75" s="307"/>
      <c r="AB75" s="307"/>
      <c r="AC75" s="307"/>
      <c r="AD75" s="307"/>
      <c r="AE75" s="307"/>
      <c r="AF75" s="307"/>
      <c r="AG75" s="307"/>
      <c r="AH75" s="307"/>
      <c r="AI75" s="307"/>
      <c r="AJ75" s="307"/>
      <c r="AK75" s="307"/>
      <c r="AL75" s="24" t="s">
        <v>89</v>
      </c>
      <c r="AM75" s="24"/>
      <c r="AN75" s="307"/>
      <c r="AO75" s="307"/>
      <c r="AP75" s="307"/>
      <c r="AQ75" s="307"/>
      <c r="AR75" s="307"/>
      <c r="AS75" s="307"/>
      <c r="AT75" s="307"/>
      <c r="AU75" s="307"/>
      <c r="AV75" s="307"/>
      <c r="AW75" s="307"/>
      <c r="AX75" s="307"/>
      <c r="AY75" s="307"/>
      <c r="AZ75" s="307"/>
      <c r="BA75" s="307"/>
      <c r="BB75" s="307"/>
      <c r="BC75" s="24" t="s">
        <v>89</v>
      </c>
      <c r="BD75" s="24"/>
      <c r="BE75" s="308">
        <f t="shared" si="1"/>
        <v>0</v>
      </c>
      <c r="BF75" s="308"/>
      <c r="BG75" s="308"/>
      <c r="BH75" s="308"/>
      <c r="BI75" s="308"/>
      <c r="BJ75" s="308"/>
      <c r="BK75" s="308"/>
      <c r="BL75" s="308"/>
      <c r="BM75" s="308"/>
      <c r="BN75" s="308"/>
      <c r="BO75" s="308"/>
      <c r="BP75" s="308"/>
      <c r="BQ75" s="308"/>
      <c r="BR75" s="308"/>
      <c r="BS75" s="308"/>
      <c r="BT75" s="66"/>
      <c r="BU75" s="62" t="s">
        <v>60</v>
      </c>
      <c r="BV75" s="62"/>
      <c r="BW75" s="62"/>
      <c r="BX75" s="62"/>
      <c r="BY75" s="62"/>
      <c r="BZ75" s="24"/>
      <c r="CA75" s="24"/>
    </row>
    <row r="76" spans="1:87" s="2" customFormat="1" ht="14.25" customHeight="1">
      <c r="A76" s="158" t="e">
        <f>IF(#REF!="4面12欄の別紙あり","必要書式枚数にする","このチェックを外してください")</f>
        <v>#REF!</v>
      </c>
      <c r="B76" s="24"/>
      <c r="C76" s="24"/>
      <c r="D76" s="24"/>
      <c r="E76" s="24"/>
      <c r="F76" s="24"/>
      <c r="G76" s="24"/>
      <c r="H76" s="24"/>
      <c r="I76" s="24"/>
      <c r="J76" s="24"/>
      <c r="K76" s="24"/>
      <c r="L76" s="24" t="s">
        <v>19</v>
      </c>
      <c r="M76" s="24"/>
      <c r="N76" s="306"/>
      <c r="O76" s="306"/>
      <c r="P76" s="306"/>
      <c r="Q76" s="306"/>
      <c r="R76" s="259" t="s">
        <v>167</v>
      </c>
      <c r="S76" s="259"/>
      <c r="T76" s="259"/>
      <c r="U76" s="24"/>
      <c r="V76" s="24" t="s">
        <v>19</v>
      </c>
      <c r="W76" s="307"/>
      <c r="X76" s="307"/>
      <c r="Y76" s="307"/>
      <c r="Z76" s="307"/>
      <c r="AA76" s="307"/>
      <c r="AB76" s="307"/>
      <c r="AC76" s="307"/>
      <c r="AD76" s="307"/>
      <c r="AE76" s="307"/>
      <c r="AF76" s="307"/>
      <c r="AG76" s="307"/>
      <c r="AH76" s="307"/>
      <c r="AI76" s="307"/>
      <c r="AJ76" s="307"/>
      <c r="AK76" s="307"/>
      <c r="AL76" s="24" t="s">
        <v>89</v>
      </c>
      <c r="AM76" s="24"/>
      <c r="AN76" s="307"/>
      <c r="AO76" s="307"/>
      <c r="AP76" s="307"/>
      <c r="AQ76" s="307"/>
      <c r="AR76" s="307"/>
      <c r="AS76" s="307"/>
      <c r="AT76" s="307"/>
      <c r="AU76" s="307"/>
      <c r="AV76" s="307"/>
      <c r="AW76" s="307"/>
      <c r="AX76" s="307"/>
      <c r="AY76" s="307"/>
      <c r="AZ76" s="307"/>
      <c r="BA76" s="307"/>
      <c r="BB76" s="307"/>
      <c r="BC76" s="24" t="s">
        <v>89</v>
      </c>
      <c r="BD76" s="24"/>
      <c r="BE76" s="308">
        <f t="shared" si="1"/>
        <v>0</v>
      </c>
      <c r="BF76" s="308"/>
      <c r="BG76" s="308"/>
      <c r="BH76" s="308"/>
      <c r="BI76" s="308"/>
      <c r="BJ76" s="308"/>
      <c r="BK76" s="308"/>
      <c r="BL76" s="308"/>
      <c r="BM76" s="308"/>
      <c r="BN76" s="308"/>
      <c r="BO76" s="308"/>
      <c r="BP76" s="308"/>
      <c r="BQ76" s="308"/>
      <c r="BR76" s="308"/>
      <c r="BS76" s="308"/>
      <c r="BT76" s="66"/>
      <c r="BU76" s="62" t="s">
        <v>60</v>
      </c>
      <c r="BV76" s="62"/>
      <c r="BW76" s="62"/>
      <c r="BX76" s="62"/>
      <c r="BY76" s="62"/>
      <c r="BZ76" s="24"/>
      <c r="CA76" s="24"/>
    </row>
    <row r="77" spans="1:87" s="2" customFormat="1" ht="14.25" customHeight="1">
      <c r="A77" s="158" t="e">
        <f>IF(#REF!="4面12欄の別紙あり","必要書式枚数にする","このチェックを外してください")</f>
        <v>#REF!</v>
      </c>
      <c r="B77" s="28"/>
      <c r="C77" s="28"/>
      <c r="D77" s="239" t="s">
        <v>168</v>
      </c>
      <c r="E77" s="239"/>
      <c r="F77" s="239"/>
      <c r="G77" s="239"/>
      <c r="H77" s="239"/>
      <c r="I77" s="239"/>
      <c r="J77" s="239"/>
      <c r="K77" s="239"/>
      <c r="L77" s="28"/>
      <c r="M77" s="28"/>
      <c r="N77" s="28"/>
      <c r="O77" s="28"/>
      <c r="P77" s="28"/>
      <c r="Q77" s="28"/>
      <c r="R77" s="28"/>
      <c r="S77" s="28"/>
      <c r="T77" s="28"/>
      <c r="U77" s="28"/>
      <c r="V77" s="28" t="s">
        <v>19</v>
      </c>
      <c r="W77" s="343">
        <f>SUM(W47:AK76)</f>
        <v>0</v>
      </c>
      <c r="X77" s="343"/>
      <c r="Y77" s="343"/>
      <c r="Z77" s="343"/>
      <c r="AA77" s="343"/>
      <c r="AB77" s="343"/>
      <c r="AC77" s="343"/>
      <c r="AD77" s="343"/>
      <c r="AE77" s="343"/>
      <c r="AF77" s="343"/>
      <c r="AG77" s="343"/>
      <c r="AH77" s="343"/>
      <c r="AI77" s="343"/>
      <c r="AJ77" s="343"/>
      <c r="AK77" s="343"/>
      <c r="AL77" s="28" t="s">
        <v>89</v>
      </c>
      <c r="AM77" s="28"/>
      <c r="AN77" s="343">
        <f>SUM(AN47:BB76)</f>
        <v>0</v>
      </c>
      <c r="AO77" s="343"/>
      <c r="AP77" s="343"/>
      <c r="AQ77" s="343"/>
      <c r="AR77" s="343"/>
      <c r="AS77" s="343"/>
      <c r="AT77" s="343"/>
      <c r="AU77" s="343"/>
      <c r="AV77" s="343"/>
      <c r="AW77" s="343"/>
      <c r="AX77" s="343"/>
      <c r="AY77" s="343"/>
      <c r="AZ77" s="343"/>
      <c r="BA77" s="343"/>
      <c r="BB77" s="343"/>
      <c r="BC77" s="28" t="s">
        <v>89</v>
      </c>
      <c r="BD77" s="28"/>
      <c r="BE77" s="343">
        <f>W77+AN77</f>
        <v>0</v>
      </c>
      <c r="BF77" s="343"/>
      <c r="BG77" s="343"/>
      <c r="BH77" s="343"/>
      <c r="BI77" s="343"/>
      <c r="BJ77" s="343"/>
      <c r="BK77" s="343"/>
      <c r="BL77" s="343"/>
      <c r="BM77" s="343"/>
      <c r="BN77" s="343"/>
      <c r="BO77" s="343"/>
      <c r="BP77" s="343"/>
      <c r="BQ77" s="343"/>
      <c r="BR77" s="343"/>
      <c r="BS77" s="343"/>
      <c r="BT77" s="128"/>
      <c r="BU77" s="126" t="s">
        <v>60</v>
      </c>
      <c r="BV77" s="126"/>
      <c r="BW77" s="126"/>
      <c r="BX77" s="126"/>
      <c r="BY77" s="126"/>
      <c r="BZ77" s="28"/>
      <c r="CA77" s="28"/>
    </row>
    <row r="78" spans="1:87" s="2" customFormat="1" ht="4.5" customHeight="1">
      <c r="A78" s="158"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8"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7" t="s">
        <v>855</v>
      </c>
      <c r="B80" s="24"/>
      <c r="C80" s="24"/>
      <c r="D80" s="24"/>
      <c r="E80" s="24"/>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342"/>
      <c r="AZ80" s="342"/>
      <c r="BA80" s="342"/>
      <c r="BB80" s="342"/>
      <c r="BC80" s="342"/>
      <c r="BD80" s="342"/>
      <c r="BE80" s="342"/>
      <c r="BF80" s="342"/>
      <c r="BG80" s="342"/>
      <c r="BH80" s="342"/>
      <c r="BI80" s="342"/>
      <c r="BJ80" s="342"/>
      <c r="BK80" s="342"/>
      <c r="BL80" s="342"/>
      <c r="BM80" s="342"/>
      <c r="BN80" s="342"/>
      <c r="BO80" s="342"/>
      <c r="BP80" s="342"/>
      <c r="BQ80" s="342"/>
      <c r="BR80" s="342"/>
      <c r="BS80" s="342"/>
      <c r="BT80" s="342"/>
      <c r="BU80" s="342"/>
      <c r="BV80" s="342"/>
      <c r="BW80" s="342"/>
      <c r="BX80" s="342"/>
      <c r="BY80" s="342"/>
      <c r="BZ80" s="342"/>
      <c r="CA80" s="25"/>
      <c r="CI80" s="140"/>
    </row>
    <row r="81" spans="1:87" s="1" customFormat="1" ht="17.100000000000001" customHeight="1">
      <c r="A81" s="157" t="s">
        <v>855</v>
      </c>
      <c r="B81" s="24"/>
      <c r="C81" s="24"/>
      <c r="D81" s="24"/>
      <c r="E81" s="24"/>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25"/>
      <c r="CI81" s="140"/>
    </row>
    <row r="82" spans="1:87" s="1" customFormat="1" ht="17.100000000000001" customHeight="1">
      <c r="A82" s="157" t="s">
        <v>855</v>
      </c>
      <c r="B82" s="24"/>
      <c r="C82" s="24"/>
      <c r="D82" s="24"/>
      <c r="E82" s="24"/>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c r="CA82" s="25"/>
      <c r="CI82" s="140"/>
    </row>
    <row r="83" spans="1:87" s="1" customFormat="1" ht="17.100000000000001" customHeight="1">
      <c r="A83" s="157" t="s">
        <v>855</v>
      </c>
      <c r="B83" s="24"/>
      <c r="C83" s="24"/>
      <c r="D83" s="24"/>
      <c r="E83" s="24"/>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c r="AY83" s="342"/>
      <c r="AZ83" s="342"/>
      <c r="BA83" s="342"/>
      <c r="BB83" s="342"/>
      <c r="BC83" s="342"/>
      <c r="BD83" s="342"/>
      <c r="BE83" s="342"/>
      <c r="BF83" s="342"/>
      <c r="BG83" s="342"/>
      <c r="BH83" s="342"/>
      <c r="BI83" s="342"/>
      <c r="BJ83" s="342"/>
      <c r="BK83" s="342"/>
      <c r="BL83" s="342"/>
      <c r="BM83" s="342"/>
      <c r="BN83" s="342"/>
      <c r="BO83" s="342"/>
      <c r="BP83" s="342"/>
      <c r="BQ83" s="342"/>
      <c r="BR83" s="342"/>
      <c r="BS83" s="342"/>
      <c r="BT83" s="342"/>
      <c r="BU83" s="342"/>
      <c r="BV83" s="342"/>
      <c r="BW83" s="342"/>
      <c r="BX83" s="342"/>
      <c r="BY83" s="342"/>
      <c r="BZ83" s="342"/>
      <c r="CA83" s="25"/>
      <c r="CI83" s="140"/>
    </row>
    <row r="84" spans="1:87" s="2" customFormat="1" ht="15.75" customHeight="1">
      <c r="A84" s="7" t="s">
        <v>1003</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1003</v>
      </c>
      <c r="CD84" s="4"/>
      <c r="CE84" s="4"/>
      <c r="CF84" s="4"/>
      <c r="CG84" s="4"/>
      <c r="CI84" s="58"/>
    </row>
    <row r="85" spans="1:87" s="2" customFormat="1" ht="50.1" customHeight="1">
      <c r="A85" s="173" t="s">
        <v>1007</v>
      </c>
      <c r="B85" s="344" t="s">
        <v>1006</v>
      </c>
      <c r="C85" s="344"/>
      <c r="D85" s="344"/>
      <c r="E85" s="344"/>
      <c r="F85" s="344"/>
      <c r="G85" s="344"/>
      <c r="H85" s="344"/>
      <c r="I85" s="344"/>
      <c r="J85" s="344"/>
      <c r="K85" s="344"/>
      <c r="L85" s="344"/>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c r="BX85" s="344"/>
      <c r="BY85" s="344"/>
      <c r="BZ85" s="344"/>
      <c r="CA85" s="344"/>
      <c r="CB85" s="89"/>
      <c r="CC85" s="173" t="s">
        <v>1007</v>
      </c>
    </row>
    <row r="86" spans="1:87" s="2" customFormat="1" ht="14.25" customHeight="1">
      <c r="A86" s="158" t="e">
        <f>IF(#REF!="4面12欄の別紙あり","必要書式枚数にする","このチェックを外してください")</f>
        <v>#REF!</v>
      </c>
      <c r="B86" s="28" t="s">
        <v>153</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8" t="e">
        <f>IF(#REF!="4面12欄の別紙あり","必要書式枚数にする","このチェックを外してください")</f>
        <v>#REF!</v>
      </c>
      <c r="B87" s="76" t="s">
        <v>647</v>
      </c>
      <c r="C87" s="76"/>
      <c r="D87" s="76"/>
      <c r="E87" s="76"/>
      <c r="F87" s="76"/>
      <c r="G87" s="76"/>
      <c r="H87" s="76"/>
      <c r="I87" s="76"/>
      <c r="J87" s="76"/>
      <c r="K87" s="76"/>
      <c r="L87" s="76"/>
      <c r="M87" s="76"/>
      <c r="N87" s="76"/>
      <c r="O87" s="76"/>
      <c r="P87" s="76"/>
      <c r="Q87" s="76"/>
      <c r="R87" s="76"/>
      <c r="S87" s="76"/>
      <c r="T87" s="76"/>
      <c r="U87" s="76"/>
      <c r="V87" s="76" t="s">
        <v>122</v>
      </c>
      <c r="W87" s="76"/>
      <c r="X87" s="76"/>
      <c r="Y87" s="76"/>
      <c r="Z87" s="76"/>
      <c r="AA87" s="76"/>
      <c r="AB87" s="76"/>
      <c r="AC87" s="76"/>
      <c r="AD87" s="76"/>
      <c r="AE87" s="76"/>
      <c r="AF87" s="76"/>
      <c r="AG87" s="76"/>
      <c r="AH87" s="76"/>
      <c r="AI87" s="76"/>
      <c r="AJ87" s="76"/>
      <c r="AK87" s="76"/>
      <c r="AL87" s="76" t="s">
        <v>123</v>
      </c>
      <c r="AM87" s="76"/>
      <c r="AN87" s="76"/>
      <c r="AO87" s="76"/>
      <c r="AP87" s="76"/>
      <c r="AQ87" s="76"/>
      <c r="AR87" s="76"/>
      <c r="AS87" s="76"/>
      <c r="AT87" s="76"/>
      <c r="AU87" s="76"/>
      <c r="AV87" s="76"/>
      <c r="AW87" s="76"/>
      <c r="AX87" s="76"/>
      <c r="AY87" s="76"/>
      <c r="AZ87" s="76"/>
      <c r="BA87" s="76"/>
      <c r="BB87" s="76"/>
      <c r="BC87" s="76" t="s">
        <v>124</v>
      </c>
      <c r="BD87" s="76"/>
      <c r="BE87" s="76"/>
      <c r="BF87" s="76"/>
      <c r="BG87" s="76"/>
      <c r="BH87" s="76"/>
      <c r="BI87" s="76"/>
      <c r="BJ87" s="76"/>
      <c r="BK87" s="76"/>
      <c r="BL87" s="76"/>
      <c r="BM87" s="76"/>
      <c r="BN87" s="76"/>
      <c r="BO87" s="76"/>
      <c r="BP87" s="76"/>
      <c r="BQ87" s="76"/>
      <c r="BR87" s="76"/>
      <c r="BS87" s="76"/>
      <c r="BT87" s="76"/>
      <c r="BU87" s="76" t="s">
        <v>60</v>
      </c>
      <c r="BV87" s="76"/>
      <c r="BW87" s="76"/>
      <c r="BX87" s="76"/>
      <c r="BY87" s="76"/>
      <c r="BZ87" s="76"/>
      <c r="CA87" s="24"/>
    </row>
    <row r="88" spans="1:87" s="2" customFormat="1" ht="14.25" customHeight="1">
      <c r="A88" s="158" t="e">
        <f>IF(#REF!="4面12欄の別紙あり","必要書式枚数にする","このチェックを外してください")</f>
        <v>#REF!</v>
      </c>
      <c r="B88" s="24"/>
      <c r="C88" s="24"/>
      <c r="D88" s="260" t="s">
        <v>166</v>
      </c>
      <c r="E88" s="260"/>
      <c r="F88" s="260"/>
      <c r="G88" s="260"/>
      <c r="H88" s="260"/>
      <c r="I88" s="260"/>
      <c r="J88" s="260"/>
      <c r="K88" s="260"/>
      <c r="L88" s="24" t="s">
        <v>19</v>
      </c>
      <c r="M88" s="24"/>
      <c r="N88" s="306"/>
      <c r="O88" s="306"/>
      <c r="P88" s="306"/>
      <c r="Q88" s="306"/>
      <c r="R88" s="259" t="s">
        <v>167</v>
      </c>
      <c r="S88" s="259"/>
      <c r="T88" s="259"/>
      <c r="U88" s="24"/>
      <c r="V88" s="24" t="s">
        <v>19</v>
      </c>
      <c r="W88" s="307"/>
      <c r="X88" s="307"/>
      <c r="Y88" s="307"/>
      <c r="Z88" s="307"/>
      <c r="AA88" s="307"/>
      <c r="AB88" s="307"/>
      <c r="AC88" s="307"/>
      <c r="AD88" s="307"/>
      <c r="AE88" s="307"/>
      <c r="AF88" s="307"/>
      <c r="AG88" s="307"/>
      <c r="AH88" s="307"/>
      <c r="AI88" s="307"/>
      <c r="AJ88" s="307"/>
      <c r="AK88" s="307"/>
      <c r="AL88" s="24" t="s">
        <v>89</v>
      </c>
      <c r="AM88" s="24"/>
      <c r="AN88" s="307"/>
      <c r="AO88" s="307"/>
      <c r="AP88" s="307"/>
      <c r="AQ88" s="307"/>
      <c r="AR88" s="307"/>
      <c r="AS88" s="307"/>
      <c r="AT88" s="307"/>
      <c r="AU88" s="307"/>
      <c r="AV88" s="307"/>
      <c r="AW88" s="307"/>
      <c r="AX88" s="307"/>
      <c r="AY88" s="307"/>
      <c r="AZ88" s="307"/>
      <c r="BA88" s="307"/>
      <c r="BB88" s="307"/>
      <c r="BC88" s="24" t="s">
        <v>89</v>
      </c>
      <c r="BD88" s="24"/>
      <c r="BE88" s="308">
        <f>IF(AN88="別紙",W88,W88+AN88)</f>
        <v>0</v>
      </c>
      <c r="BF88" s="308"/>
      <c r="BG88" s="308"/>
      <c r="BH88" s="308"/>
      <c r="BI88" s="308"/>
      <c r="BJ88" s="308"/>
      <c r="BK88" s="308"/>
      <c r="BL88" s="308"/>
      <c r="BM88" s="308"/>
      <c r="BN88" s="308"/>
      <c r="BO88" s="308"/>
      <c r="BP88" s="308"/>
      <c r="BQ88" s="308"/>
      <c r="BR88" s="308"/>
      <c r="BS88" s="308"/>
      <c r="BT88" s="66"/>
      <c r="BU88" s="62" t="s">
        <v>60</v>
      </c>
      <c r="BV88" s="62"/>
      <c r="BW88" s="62"/>
      <c r="BX88" s="62"/>
      <c r="BY88" s="62"/>
      <c r="BZ88" s="24"/>
      <c r="CA88" s="24"/>
      <c r="CB88" s="1" t="s">
        <v>870</v>
      </c>
      <c r="CC88" s="1"/>
    </row>
    <row r="89" spans="1:87" s="2" customFormat="1" ht="14.25" customHeight="1">
      <c r="A89" s="158" t="e">
        <f>IF(#REF!="4面12欄の別紙あり","必要書式枚数にする","このチェックを外してください")</f>
        <v>#REF!</v>
      </c>
      <c r="B89" s="24"/>
      <c r="C89" s="24"/>
      <c r="D89" s="24"/>
      <c r="E89" s="24"/>
      <c r="F89" s="24"/>
      <c r="G89" s="24"/>
      <c r="H89" s="24"/>
      <c r="I89" s="24"/>
      <c r="J89" s="24"/>
      <c r="K89" s="24"/>
      <c r="L89" s="24" t="s">
        <v>19</v>
      </c>
      <c r="M89" s="24"/>
      <c r="N89" s="306"/>
      <c r="O89" s="306"/>
      <c r="P89" s="306"/>
      <c r="Q89" s="306"/>
      <c r="R89" s="259" t="s">
        <v>167</v>
      </c>
      <c r="S89" s="259"/>
      <c r="T89" s="259"/>
      <c r="U89" s="24"/>
      <c r="V89" s="24" t="s">
        <v>19</v>
      </c>
      <c r="W89" s="307"/>
      <c r="X89" s="307"/>
      <c r="Y89" s="307"/>
      <c r="Z89" s="307"/>
      <c r="AA89" s="307"/>
      <c r="AB89" s="307"/>
      <c r="AC89" s="307"/>
      <c r="AD89" s="307"/>
      <c r="AE89" s="307"/>
      <c r="AF89" s="307"/>
      <c r="AG89" s="307"/>
      <c r="AH89" s="307"/>
      <c r="AI89" s="307"/>
      <c r="AJ89" s="307"/>
      <c r="AK89" s="307"/>
      <c r="AL89" s="24" t="s">
        <v>89</v>
      </c>
      <c r="AM89" s="24"/>
      <c r="AN89" s="307"/>
      <c r="AO89" s="307"/>
      <c r="AP89" s="307"/>
      <c r="AQ89" s="307"/>
      <c r="AR89" s="307"/>
      <c r="AS89" s="307"/>
      <c r="AT89" s="307"/>
      <c r="AU89" s="307"/>
      <c r="AV89" s="307"/>
      <c r="AW89" s="307"/>
      <c r="AX89" s="307"/>
      <c r="AY89" s="307"/>
      <c r="AZ89" s="307"/>
      <c r="BA89" s="307"/>
      <c r="BB89" s="307"/>
      <c r="BC89" s="24" t="s">
        <v>89</v>
      </c>
      <c r="BD89" s="24"/>
      <c r="BE89" s="308">
        <f t="shared" ref="BE89:BE117" si="2">IF(AN89="別紙",W89,W89+AN89)</f>
        <v>0</v>
      </c>
      <c r="BF89" s="308"/>
      <c r="BG89" s="308"/>
      <c r="BH89" s="308"/>
      <c r="BI89" s="308"/>
      <c r="BJ89" s="308"/>
      <c r="BK89" s="308"/>
      <c r="BL89" s="308"/>
      <c r="BM89" s="308"/>
      <c r="BN89" s="308"/>
      <c r="BO89" s="308"/>
      <c r="BP89" s="308"/>
      <c r="BQ89" s="308"/>
      <c r="BR89" s="308"/>
      <c r="BS89" s="308"/>
      <c r="BT89" s="66"/>
      <c r="BU89" s="62" t="s">
        <v>60</v>
      </c>
      <c r="BV89" s="62"/>
      <c r="BW89" s="62"/>
      <c r="BX89" s="62"/>
      <c r="BY89" s="62"/>
      <c r="BZ89" s="24"/>
      <c r="CA89" s="24"/>
      <c r="CB89" s="1"/>
      <c r="CC89" s="1" t="s">
        <v>871</v>
      </c>
    </row>
    <row r="90" spans="1:87" s="2" customFormat="1" ht="14.25" customHeight="1">
      <c r="A90" s="158" t="e">
        <f>IF(#REF!="4面12欄の別紙あり","必要書式枚数にする","このチェックを外してください")</f>
        <v>#REF!</v>
      </c>
      <c r="B90" s="24"/>
      <c r="C90" s="24"/>
      <c r="D90" s="24"/>
      <c r="E90" s="24"/>
      <c r="F90" s="24"/>
      <c r="G90" s="24"/>
      <c r="H90" s="24"/>
      <c r="I90" s="24"/>
      <c r="J90" s="24"/>
      <c r="K90" s="24"/>
      <c r="L90" s="24" t="s">
        <v>19</v>
      </c>
      <c r="M90" s="24"/>
      <c r="N90" s="306"/>
      <c r="O90" s="306"/>
      <c r="P90" s="306"/>
      <c r="Q90" s="306"/>
      <c r="R90" s="259" t="s">
        <v>167</v>
      </c>
      <c r="S90" s="259"/>
      <c r="T90" s="259"/>
      <c r="U90" s="24"/>
      <c r="V90" s="24" t="s">
        <v>19</v>
      </c>
      <c r="W90" s="307"/>
      <c r="X90" s="307"/>
      <c r="Y90" s="307"/>
      <c r="Z90" s="307"/>
      <c r="AA90" s="307"/>
      <c r="AB90" s="307"/>
      <c r="AC90" s="307"/>
      <c r="AD90" s="307"/>
      <c r="AE90" s="307"/>
      <c r="AF90" s="307"/>
      <c r="AG90" s="307"/>
      <c r="AH90" s="307"/>
      <c r="AI90" s="307"/>
      <c r="AJ90" s="307"/>
      <c r="AK90" s="307"/>
      <c r="AL90" s="24" t="s">
        <v>89</v>
      </c>
      <c r="AM90" s="24"/>
      <c r="AN90" s="307"/>
      <c r="AO90" s="307"/>
      <c r="AP90" s="307"/>
      <c r="AQ90" s="307"/>
      <c r="AR90" s="307"/>
      <c r="AS90" s="307"/>
      <c r="AT90" s="307"/>
      <c r="AU90" s="307"/>
      <c r="AV90" s="307"/>
      <c r="AW90" s="307"/>
      <c r="AX90" s="307"/>
      <c r="AY90" s="307"/>
      <c r="AZ90" s="307"/>
      <c r="BA90" s="307"/>
      <c r="BB90" s="307"/>
      <c r="BC90" s="24" t="s">
        <v>89</v>
      </c>
      <c r="BD90" s="24"/>
      <c r="BE90" s="308">
        <f t="shared" si="2"/>
        <v>0</v>
      </c>
      <c r="BF90" s="308"/>
      <c r="BG90" s="308"/>
      <c r="BH90" s="308"/>
      <c r="BI90" s="308"/>
      <c r="BJ90" s="308"/>
      <c r="BK90" s="308"/>
      <c r="BL90" s="308"/>
      <c r="BM90" s="308"/>
      <c r="BN90" s="308"/>
      <c r="BO90" s="308"/>
      <c r="BP90" s="308"/>
      <c r="BQ90" s="308"/>
      <c r="BR90" s="308"/>
      <c r="BS90" s="308"/>
      <c r="BT90" s="66"/>
      <c r="BU90" s="62" t="s">
        <v>60</v>
      </c>
      <c r="BV90" s="62"/>
      <c r="BW90" s="62"/>
      <c r="BX90" s="62"/>
      <c r="BY90" s="62"/>
      <c r="BZ90" s="24"/>
      <c r="CA90" s="24"/>
      <c r="CC90" s="1" t="s">
        <v>872</v>
      </c>
    </row>
    <row r="91" spans="1:87" s="2" customFormat="1" ht="14.25" customHeight="1">
      <c r="A91" s="158" t="e">
        <f>IF(#REF!="4面12欄の別紙あり","必要書式枚数にする","このチェックを外してください")</f>
        <v>#REF!</v>
      </c>
      <c r="B91" s="24"/>
      <c r="C91" s="24"/>
      <c r="D91" s="24"/>
      <c r="E91" s="24"/>
      <c r="F91" s="24"/>
      <c r="G91" s="24"/>
      <c r="H91" s="24"/>
      <c r="I91" s="24"/>
      <c r="J91" s="24"/>
      <c r="K91" s="24"/>
      <c r="L91" s="24" t="s">
        <v>19</v>
      </c>
      <c r="M91" s="24"/>
      <c r="N91" s="306"/>
      <c r="O91" s="306"/>
      <c r="P91" s="306"/>
      <c r="Q91" s="306"/>
      <c r="R91" s="259" t="s">
        <v>167</v>
      </c>
      <c r="S91" s="259"/>
      <c r="T91" s="259"/>
      <c r="U91" s="24"/>
      <c r="V91" s="24" t="s">
        <v>19</v>
      </c>
      <c r="W91" s="307"/>
      <c r="X91" s="307"/>
      <c r="Y91" s="307"/>
      <c r="Z91" s="307"/>
      <c r="AA91" s="307"/>
      <c r="AB91" s="307"/>
      <c r="AC91" s="307"/>
      <c r="AD91" s="307"/>
      <c r="AE91" s="307"/>
      <c r="AF91" s="307"/>
      <c r="AG91" s="307"/>
      <c r="AH91" s="307"/>
      <c r="AI91" s="307"/>
      <c r="AJ91" s="307"/>
      <c r="AK91" s="307"/>
      <c r="AL91" s="24" t="s">
        <v>89</v>
      </c>
      <c r="AM91" s="24"/>
      <c r="AN91" s="307"/>
      <c r="AO91" s="307"/>
      <c r="AP91" s="307"/>
      <c r="AQ91" s="307"/>
      <c r="AR91" s="307"/>
      <c r="AS91" s="307"/>
      <c r="AT91" s="307"/>
      <c r="AU91" s="307"/>
      <c r="AV91" s="307"/>
      <c r="AW91" s="307"/>
      <c r="AX91" s="307"/>
      <c r="AY91" s="307"/>
      <c r="AZ91" s="307"/>
      <c r="BA91" s="307"/>
      <c r="BB91" s="307"/>
      <c r="BC91" s="24" t="s">
        <v>89</v>
      </c>
      <c r="BD91" s="24"/>
      <c r="BE91" s="308">
        <f t="shared" si="2"/>
        <v>0</v>
      </c>
      <c r="BF91" s="308"/>
      <c r="BG91" s="308"/>
      <c r="BH91" s="308"/>
      <c r="BI91" s="308"/>
      <c r="BJ91" s="308"/>
      <c r="BK91" s="308"/>
      <c r="BL91" s="308"/>
      <c r="BM91" s="308"/>
      <c r="BN91" s="308"/>
      <c r="BO91" s="308"/>
      <c r="BP91" s="308"/>
      <c r="BQ91" s="308"/>
      <c r="BR91" s="308"/>
      <c r="BS91" s="308"/>
      <c r="BT91" s="66"/>
      <c r="BU91" s="62" t="s">
        <v>60</v>
      </c>
      <c r="BV91" s="62"/>
      <c r="BW91" s="62"/>
      <c r="BX91" s="62"/>
      <c r="BY91" s="62"/>
      <c r="BZ91" s="24"/>
      <c r="CA91" s="24"/>
    </row>
    <row r="92" spans="1:87" s="2" customFormat="1" ht="14.25" customHeight="1">
      <c r="A92" s="158" t="e">
        <f>IF(#REF!="4面12欄の別紙あり","必要書式枚数にする","このチェックを外してください")</f>
        <v>#REF!</v>
      </c>
      <c r="B92" s="24"/>
      <c r="C92" s="24"/>
      <c r="D92" s="24"/>
      <c r="E92" s="24"/>
      <c r="F92" s="24"/>
      <c r="G92" s="24"/>
      <c r="H92" s="24"/>
      <c r="I92" s="24"/>
      <c r="J92" s="24"/>
      <c r="K92" s="24"/>
      <c r="L92" s="24" t="s">
        <v>19</v>
      </c>
      <c r="M92" s="24"/>
      <c r="N92" s="306"/>
      <c r="O92" s="306"/>
      <c r="P92" s="306"/>
      <c r="Q92" s="306"/>
      <c r="R92" s="259" t="s">
        <v>167</v>
      </c>
      <c r="S92" s="259"/>
      <c r="T92" s="259"/>
      <c r="U92" s="24"/>
      <c r="V92" s="24" t="s">
        <v>19</v>
      </c>
      <c r="W92" s="307"/>
      <c r="X92" s="307"/>
      <c r="Y92" s="307"/>
      <c r="Z92" s="307"/>
      <c r="AA92" s="307"/>
      <c r="AB92" s="307"/>
      <c r="AC92" s="307"/>
      <c r="AD92" s="307"/>
      <c r="AE92" s="307"/>
      <c r="AF92" s="307"/>
      <c r="AG92" s="307"/>
      <c r="AH92" s="307"/>
      <c r="AI92" s="307"/>
      <c r="AJ92" s="307"/>
      <c r="AK92" s="307"/>
      <c r="AL92" s="24" t="s">
        <v>89</v>
      </c>
      <c r="AM92" s="24"/>
      <c r="AN92" s="307"/>
      <c r="AO92" s="307"/>
      <c r="AP92" s="307"/>
      <c r="AQ92" s="307"/>
      <c r="AR92" s="307"/>
      <c r="AS92" s="307"/>
      <c r="AT92" s="307"/>
      <c r="AU92" s="307"/>
      <c r="AV92" s="307"/>
      <c r="AW92" s="307"/>
      <c r="AX92" s="307"/>
      <c r="AY92" s="307"/>
      <c r="AZ92" s="307"/>
      <c r="BA92" s="307"/>
      <c r="BB92" s="307"/>
      <c r="BC92" s="24" t="s">
        <v>89</v>
      </c>
      <c r="BD92" s="24"/>
      <c r="BE92" s="308">
        <f t="shared" si="2"/>
        <v>0</v>
      </c>
      <c r="BF92" s="308"/>
      <c r="BG92" s="308"/>
      <c r="BH92" s="308"/>
      <c r="BI92" s="308"/>
      <c r="BJ92" s="308"/>
      <c r="BK92" s="308"/>
      <c r="BL92" s="308"/>
      <c r="BM92" s="308"/>
      <c r="BN92" s="308"/>
      <c r="BO92" s="308"/>
      <c r="BP92" s="308"/>
      <c r="BQ92" s="308"/>
      <c r="BR92" s="308"/>
      <c r="BS92" s="308"/>
      <c r="BT92" s="66"/>
      <c r="BU92" s="62" t="s">
        <v>60</v>
      </c>
      <c r="BV92" s="62"/>
      <c r="BW92" s="62"/>
      <c r="BX92" s="62"/>
      <c r="BY92" s="62"/>
      <c r="BZ92" s="24"/>
      <c r="CA92" s="24"/>
    </row>
    <row r="93" spans="1:87" s="2" customFormat="1" ht="14.25" customHeight="1">
      <c r="A93" s="158" t="e">
        <f>IF(#REF!="4面12欄の別紙あり","必要書式枚数にする","このチェックを外してください")</f>
        <v>#REF!</v>
      </c>
      <c r="B93" s="24"/>
      <c r="C93" s="24"/>
      <c r="D93" s="24"/>
      <c r="E93" s="24"/>
      <c r="F93" s="24"/>
      <c r="G93" s="24"/>
      <c r="H93" s="24"/>
      <c r="I93" s="24"/>
      <c r="J93" s="24"/>
      <c r="K93" s="24"/>
      <c r="L93" s="24" t="s">
        <v>19</v>
      </c>
      <c r="M93" s="24"/>
      <c r="N93" s="306"/>
      <c r="O93" s="306"/>
      <c r="P93" s="306"/>
      <c r="Q93" s="306"/>
      <c r="R93" s="259" t="s">
        <v>167</v>
      </c>
      <c r="S93" s="259"/>
      <c r="T93" s="259"/>
      <c r="U93" s="24"/>
      <c r="V93" s="24" t="s">
        <v>19</v>
      </c>
      <c r="W93" s="307"/>
      <c r="X93" s="307"/>
      <c r="Y93" s="307"/>
      <c r="Z93" s="307"/>
      <c r="AA93" s="307"/>
      <c r="AB93" s="307"/>
      <c r="AC93" s="307"/>
      <c r="AD93" s="307"/>
      <c r="AE93" s="307"/>
      <c r="AF93" s="307"/>
      <c r="AG93" s="307"/>
      <c r="AH93" s="307"/>
      <c r="AI93" s="307"/>
      <c r="AJ93" s="307"/>
      <c r="AK93" s="307"/>
      <c r="AL93" s="24" t="s">
        <v>89</v>
      </c>
      <c r="AM93" s="24"/>
      <c r="AN93" s="307"/>
      <c r="AO93" s="307"/>
      <c r="AP93" s="307"/>
      <c r="AQ93" s="307"/>
      <c r="AR93" s="307"/>
      <c r="AS93" s="307"/>
      <c r="AT93" s="307"/>
      <c r="AU93" s="307"/>
      <c r="AV93" s="307"/>
      <c r="AW93" s="307"/>
      <c r="AX93" s="307"/>
      <c r="AY93" s="307"/>
      <c r="AZ93" s="307"/>
      <c r="BA93" s="307"/>
      <c r="BB93" s="307"/>
      <c r="BC93" s="24" t="s">
        <v>89</v>
      </c>
      <c r="BD93" s="24"/>
      <c r="BE93" s="308">
        <f t="shared" si="2"/>
        <v>0</v>
      </c>
      <c r="BF93" s="308"/>
      <c r="BG93" s="308"/>
      <c r="BH93" s="308"/>
      <c r="BI93" s="308"/>
      <c r="BJ93" s="308"/>
      <c r="BK93" s="308"/>
      <c r="BL93" s="308"/>
      <c r="BM93" s="308"/>
      <c r="BN93" s="308"/>
      <c r="BO93" s="308"/>
      <c r="BP93" s="308"/>
      <c r="BQ93" s="308"/>
      <c r="BR93" s="308"/>
      <c r="BS93" s="308"/>
      <c r="BT93" s="66"/>
      <c r="BU93" s="62" t="s">
        <v>60</v>
      </c>
      <c r="BV93" s="62"/>
      <c r="BW93" s="62"/>
      <c r="BX93" s="62"/>
      <c r="BY93" s="62"/>
      <c r="BZ93" s="24"/>
      <c r="CA93" s="24"/>
    </row>
    <row r="94" spans="1:87" s="2" customFormat="1" ht="14.25" customHeight="1">
      <c r="A94" s="158" t="e">
        <f>IF(#REF!="4面12欄の別紙あり","必要書式枚数にする","このチェックを外してください")</f>
        <v>#REF!</v>
      </c>
      <c r="B94" s="24"/>
      <c r="C94" s="24"/>
      <c r="D94" s="24"/>
      <c r="E94" s="24"/>
      <c r="F94" s="24"/>
      <c r="G94" s="24"/>
      <c r="H94" s="24"/>
      <c r="I94" s="24"/>
      <c r="J94" s="24"/>
      <c r="K94" s="24"/>
      <c r="L94" s="24" t="s">
        <v>19</v>
      </c>
      <c r="M94" s="24"/>
      <c r="N94" s="306"/>
      <c r="O94" s="306"/>
      <c r="P94" s="306"/>
      <c r="Q94" s="306"/>
      <c r="R94" s="259" t="s">
        <v>167</v>
      </c>
      <c r="S94" s="259"/>
      <c r="T94" s="259"/>
      <c r="U94" s="24"/>
      <c r="V94" s="24" t="s">
        <v>19</v>
      </c>
      <c r="W94" s="307"/>
      <c r="X94" s="307"/>
      <c r="Y94" s="307"/>
      <c r="Z94" s="307"/>
      <c r="AA94" s="307"/>
      <c r="AB94" s="307"/>
      <c r="AC94" s="307"/>
      <c r="AD94" s="307"/>
      <c r="AE94" s="307"/>
      <c r="AF94" s="307"/>
      <c r="AG94" s="307"/>
      <c r="AH94" s="307"/>
      <c r="AI94" s="307"/>
      <c r="AJ94" s="307"/>
      <c r="AK94" s="307"/>
      <c r="AL94" s="24" t="s">
        <v>89</v>
      </c>
      <c r="AM94" s="24"/>
      <c r="AN94" s="307"/>
      <c r="AO94" s="307"/>
      <c r="AP94" s="307"/>
      <c r="AQ94" s="307"/>
      <c r="AR94" s="307"/>
      <c r="AS94" s="307"/>
      <c r="AT94" s="307"/>
      <c r="AU94" s="307"/>
      <c r="AV94" s="307"/>
      <c r="AW94" s="307"/>
      <c r="AX94" s="307"/>
      <c r="AY94" s="307"/>
      <c r="AZ94" s="307"/>
      <c r="BA94" s="307"/>
      <c r="BB94" s="307"/>
      <c r="BC94" s="24" t="s">
        <v>89</v>
      </c>
      <c r="BD94" s="24"/>
      <c r="BE94" s="308">
        <f t="shared" si="2"/>
        <v>0</v>
      </c>
      <c r="BF94" s="308"/>
      <c r="BG94" s="308"/>
      <c r="BH94" s="308"/>
      <c r="BI94" s="308"/>
      <c r="BJ94" s="308"/>
      <c r="BK94" s="308"/>
      <c r="BL94" s="308"/>
      <c r="BM94" s="308"/>
      <c r="BN94" s="308"/>
      <c r="BO94" s="308"/>
      <c r="BP94" s="308"/>
      <c r="BQ94" s="308"/>
      <c r="BR94" s="308"/>
      <c r="BS94" s="308"/>
      <c r="BT94" s="66"/>
      <c r="BU94" s="62" t="s">
        <v>60</v>
      </c>
      <c r="BV94" s="62"/>
      <c r="BW94" s="62"/>
      <c r="BX94" s="62"/>
      <c r="BY94" s="62"/>
      <c r="BZ94" s="24"/>
      <c r="CA94" s="24"/>
    </row>
    <row r="95" spans="1:87" s="2" customFormat="1" ht="14.25" customHeight="1">
      <c r="A95" s="158" t="e">
        <f>IF(#REF!="4面12欄の別紙あり","必要書式枚数にする","このチェックを外してください")</f>
        <v>#REF!</v>
      </c>
      <c r="B95" s="24"/>
      <c r="C95" s="24"/>
      <c r="D95" s="24"/>
      <c r="E95" s="24"/>
      <c r="F95" s="24"/>
      <c r="G95" s="24"/>
      <c r="H95" s="24"/>
      <c r="I95" s="24"/>
      <c r="J95" s="24"/>
      <c r="K95" s="24"/>
      <c r="L95" s="24" t="s">
        <v>19</v>
      </c>
      <c r="M95" s="24"/>
      <c r="N95" s="306"/>
      <c r="O95" s="306"/>
      <c r="P95" s="306"/>
      <c r="Q95" s="306"/>
      <c r="R95" s="259" t="s">
        <v>167</v>
      </c>
      <c r="S95" s="259"/>
      <c r="T95" s="259"/>
      <c r="U95" s="24"/>
      <c r="V95" s="24" t="s">
        <v>19</v>
      </c>
      <c r="W95" s="307"/>
      <c r="X95" s="307"/>
      <c r="Y95" s="307"/>
      <c r="Z95" s="307"/>
      <c r="AA95" s="307"/>
      <c r="AB95" s="307"/>
      <c r="AC95" s="307"/>
      <c r="AD95" s="307"/>
      <c r="AE95" s="307"/>
      <c r="AF95" s="307"/>
      <c r="AG95" s="307"/>
      <c r="AH95" s="307"/>
      <c r="AI95" s="307"/>
      <c r="AJ95" s="307"/>
      <c r="AK95" s="307"/>
      <c r="AL95" s="24" t="s">
        <v>89</v>
      </c>
      <c r="AM95" s="24"/>
      <c r="AN95" s="307"/>
      <c r="AO95" s="307"/>
      <c r="AP95" s="307"/>
      <c r="AQ95" s="307"/>
      <c r="AR95" s="307"/>
      <c r="AS95" s="307"/>
      <c r="AT95" s="307"/>
      <c r="AU95" s="307"/>
      <c r="AV95" s="307"/>
      <c r="AW95" s="307"/>
      <c r="AX95" s="307"/>
      <c r="AY95" s="307"/>
      <c r="AZ95" s="307"/>
      <c r="BA95" s="307"/>
      <c r="BB95" s="307"/>
      <c r="BC95" s="24" t="s">
        <v>89</v>
      </c>
      <c r="BD95" s="24"/>
      <c r="BE95" s="308">
        <f t="shared" si="2"/>
        <v>0</v>
      </c>
      <c r="BF95" s="308"/>
      <c r="BG95" s="308"/>
      <c r="BH95" s="308"/>
      <c r="BI95" s="308"/>
      <c r="BJ95" s="308"/>
      <c r="BK95" s="308"/>
      <c r="BL95" s="308"/>
      <c r="BM95" s="308"/>
      <c r="BN95" s="308"/>
      <c r="BO95" s="308"/>
      <c r="BP95" s="308"/>
      <c r="BQ95" s="308"/>
      <c r="BR95" s="308"/>
      <c r="BS95" s="308"/>
      <c r="BT95" s="66"/>
      <c r="BU95" s="62" t="s">
        <v>60</v>
      </c>
      <c r="BV95" s="62"/>
      <c r="BW95" s="62"/>
      <c r="BX95" s="62"/>
      <c r="BY95" s="62"/>
      <c r="BZ95" s="24"/>
      <c r="CA95" s="24"/>
    </row>
    <row r="96" spans="1:87" s="2" customFormat="1" ht="14.25" customHeight="1">
      <c r="A96" s="158" t="e">
        <f>IF(#REF!="4面12欄の別紙あり","必要書式枚数にする","このチェックを外してください")</f>
        <v>#REF!</v>
      </c>
      <c r="B96" s="24"/>
      <c r="C96" s="24"/>
      <c r="D96" s="24"/>
      <c r="E96" s="24"/>
      <c r="F96" s="24"/>
      <c r="G96" s="24"/>
      <c r="H96" s="24"/>
      <c r="I96" s="24"/>
      <c r="J96" s="24"/>
      <c r="K96" s="24"/>
      <c r="L96" s="24" t="s">
        <v>19</v>
      </c>
      <c r="M96" s="24"/>
      <c r="N96" s="306"/>
      <c r="O96" s="306"/>
      <c r="P96" s="306"/>
      <c r="Q96" s="306"/>
      <c r="R96" s="259" t="s">
        <v>167</v>
      </c>
      <c r="S96" s="259"/>
      <c r="T96" s="259"/>
      <c r="U96" s="24"/>
      <c r="V96" s="24" t="s">
        <v>19</v>
      </c>
      <c r="W96" s="307"/>
      <c r="X96" s="307"/>
      <c r="Y96" s="307"/>
      <c r="Z96" s="307"/>
      <c r="AA96" s="307"/>
      <c r="AB96" s="307"/>
      <c r="AC96" s="307"/>
      <c r="AD96" s="307"/>
      <c r="AE96" s="307"/>
      <c r="AF96" s="307"/>
      <c r="AG96" s="307"/>
      <c r="AH96" s="307"/>
      <c r="AI96" s="307"/>
      <c r="AJ96" s="307"/>
      <c r="AK96" s="307"/>
      <c r="AL96" s="24" t="s">
        <v>89</v>
      </c>
      <c r="AM96" s="24"/>
      <c r="AN96" s="307"/>
      <c r="AO96" s="307"/>
      <c r="AP96" s="307"/>
      <c r="AQ96" s="307"/>
      <c r="AR96" s="307"/>
      <c r="AS96" s="307"/>
      <c r="AT96" s="307"/>
      <c r="AU96" s="307"/>
      <c r="AV96" s="307"/>
      <c r="AW96" s="307"/>
      <c r="AX96" s="307"/>
      <c r="AY96" s="307"/>
      <c r="AZ96" s="307"/>
      <c r="BA96" s="307"/>
      <c r="BB96" s="307"/>
      <c r="BC96" s="24" t="s">
        <v>89</v>
      </c>
      <c r="BD96" s="24"/>
      <c r="BE96" s="308">
        <f t="shared" si="2"/>
        <v>0</v>
      </c>
      <c r="BF96" s="308"/>
      <c r="BG96" s="308"/>
      <c r="BH96" s="308"/>
      <c r="BI96" s="308"/>
      <c r="BJ96" s="308"/>
      <c r="BK96" s="308"/>
      <c r="BL96" s="308"/>
      <c r="BM96" s="308"/>
      <c r="BN96" s="308"/>
      <c r="BO96" s="308"/>
      <c r="BP96" s="308"/>
      <c r="BQ96" s="308"/>
      <c r="BR96" s="308"/>
      <c r="BS96" s="308"/>
      <c r="BT96" s="66"/>
      <c r="BU96" s="62" t="s">
        <v>60</v>
      </c>
      <c r="BV96" s="62"/>
      <c r="BW96" s="62"/>
      <c r="BX96" s="62"/>
      <c r="BY96" s="62"/>
      <c r="BZ96" s="24"/>
      <c r="CA96" s="24"/>
    </row>
    <row r="97" spans="1:79" s="2" customFormat="1" ht="14.25" customHeight="1">
      <c r="A97" s="158" t="e">
        <f>IF(#REF!="4面12欄の別紙あり","必要書式枚数にする","このチェックを外してください")</f>
        <v>#REF!</v>
      </c>
      <c r="B97" s="24"/>
      <c r="C97" s="24"/>
      <c r="D97" s="24"/>
      <c r="E97" s="24"/>
      <c r="F97" s="24"/>
      <c r="G97" s="24"/>
      <c r="H97" s="24"/>
      <c r="I97" s="24"/>
      <c r="J97" s="24"/>
      <c r="K97" s="24"/>
      <c r="L97" s="24" t="s">
        <v>19</v>
      </c>
      <c r="M97" s="24"/>
      <c r="N97" s="306"/>
      <c r="O97" s="306"/>
      <c r="P97" s="306"/>
      <c r="Q97" s="306"/>
      <c r="R97" s="259" t="s">
        <v>167</v>
      </c>
      <c r="S97" s="259"/>
      <c r="T97" s="259"/>
      <c r="U97" s="24"/>
      <c r="V97" s="24" t="s">
        <v>19</v>
      </c>
      <c r="W97" s="307"/>
      <c r="X97" s="307"/>
      <c r="Y97" s="307"/>
      <c r="Z97" s="307"/>
      <c r="AA97" s="307"/>
      <c r="AB97" s="307"/>
      <c r="AC97" s="307"/>
      <c r="AD97" s="307"/>
      <c r="AE97" s="307"/>
      <c r="AF97" s="307"/>
      <c r="AG97" s="307"/>
      <c r="AH97" s="307"/>
      <c r="AI97" s="307"/>
      <c r="AJ97" s="307"/>
      <c r="AK97" s="307"/>
      <c r="AL97" s="24" t="s">
        <v>89</v>
      </c>
      <c r="AM97" s="24"/>
      <c r="AN97" s="307"/>
      <c r="AO97" s="307"/>
      <c r="AP97" s="307"/>
      <c r="AQ97" s="307"/>
      <c r="AR97" s="307"/>
      <c r="AS97" s="307"/>
      <c r="AT97" s="307"/>
      <c r="AU97" s="307"/>
      <c r="AV97" s="307"/>
      <c r="AW97" s="307"/>
      <c r="AX97" s="307"/>
      <c r="AY97" s="307"/>
      <c r="AZ97" s="307"/>
      <c r="BA97" s="307"/>
      <c r="BB97" s="307"/>
      <c r="BC97" s="24" t="s">
        <v>89</v>
      </c>
      <c r="BD97" s="24"/>
      <c r="BE97" s="308">
        <f t="shared" si="2"/>
        <v>0</v>
      </c>
      <c r="BF97" s="308"/>
      <c r="BG97" s="308"/>
      <c r="BH97" s="308"/>
      <c r="BI97" s="308"/>
      <c r="BJ97" s="308"/>
      <c r="BK97" s="308"/>
      <c r="BL97" s="308"/>
      <c r="BM97" s="308"/>
      <c r="BN97" s="308"/>
      <c r="BO97" s="308"/>
      <c r="BP97" s="308"/>
      <c r="BQ97" s="308"/>
      <c r="BR97" s="308"/>
      <c r="BS97" s="308"/>
      <c r="BT97" s="66"/>
      <c r="BU97" s="62" t="s">
        <v>60</v>
      </c>
      <c r="BV97" s="62"/>
      <c r="BW97" s="62"/>
      <c r="BX97" s="62"/>
      <c r="BY97" s="62"/>
      <c r="BZ97" s="24"/>
      <c r="CA97" s="24"/>
    </row>
    <row r="98" spans="1:79" s="2" customFormat="1" ht="14.25" customHeight="1">
      <c r="A98" s="158" t="e">
        <f>IF(#REF!="4面12欄の別紙あり","必要書式枚数にする","このチェックを外してください")</f>
        <v>#REF!</v>
      </c>
      <c r="B98" s="24"/>
      <c r="C98" s="24"/>
      <c r="D98" s="24"/>
      <c r="E98" s="24"/>
      <c r="F98" s="24"/>
      <c r="G98" s="24"/>
      <c r="H98" s="24"/>
      <c r="I98" s="24"/>
      <c r="J98" s="24"/>
      <c r="K98" s="24"/>
      <c r="L98" s="24" t="s">
        <v>19</v>
      </c>
      <c r="M98" s="24"/>
      <c r="N98" s="306"/>
      <c r="O98" s="306"/>
      <c r="P98" s="306"/>
      <c r="Q98" s="306"/>
      <c r="R98" s="259" t="s">
        <v>167</v>
      </c>
      <c r="S98" s="259"/>
      <c r="T98" s="259"/>
      <c r="U98" s="24"/>
      <c r="V98" s="24" t="s">
        <v>19</v>
      </c>
      <c r="W98" s="307"/>
      <c r="X98" s="307"/>
      <c r="Y98" s="307"/>
      <c r="Z98" s="307"/>
      <c r="AA98" s="307"/>
      <c r="AB98" s="307"/>
      <c r="AC98" s="307"/>
      <c r="AD98" s="307"/>
      <c r="AE98" s="307"/>
      <c r="AF98" s="307"/>
      <c r="AG98" s="307"/>
      <c r="AH98" s="307"/>
      <c r="AI98" s="307"/>
      <c r="AJ98" s="307"/>
      <c r="AK98" s="307"/>
      <c r="AL98" s="24" t="s">
        <v>89</v>
      </c>
      <c r="AM98" s="24"/>
      <c r="AN98" s="307"/>
      <c r="AO98" s="307"/>
      <c r="AP98" s="307"/>
      <c r="AQ98" s="307"/>
      <c r="AR98" s="307"/>
      <c r="AS98" s="307"/>
      <c r="AT98" s="307"/>
      <c r="AU98" s="307"/>
      <c r="AV98" s="307"/>
      <c r="AW98" s="307"/>
      <c r="AX98" s="307"/>
      <c r="AY98" s="307"/>
      <c r="AZ98" s="307"/>
      <c r="BA98" s="307"/>
      <c r="BB98" s="307"/>
      <c r="BC98" s="24" t="s">
        <v>89</v>
      </c>
      <c r="BD98" s="24"/>
      <c r="BE98" s="308">
        <f t="shared" si="2"/>
        <v>0</v>
      </c>
      <c r="BF98" s="308"/>
      <c r="BG98" s="308"/>
      <c r="BH98" s="308"/>
      <c r="BI98" s="308"/>
      <c r="BJ98" s="308"/>
      <c r="BK98" s="308"/>
      <c r="BL98" s="308"/>
      <c r="BM98" s="308"/>
      <c r="BN98" s="308"/>
      <c r="BO98" s="308"/>
      <c r="BP98" s="308"/>
      <c r="BQ98" s="308"/>
      <c r="BR98" s="308"/>
      <c r="BS98" s="308"/>
      <c r="BT98" s="66"/>
      <c r="BU98" s="62" t="s">
        <v>60</v>
      </c>
      <c r="BV98" s="62"/>
      <c r="BW98" s="62"/>
      <c r="BX98" s="62"/>
      <c r="BY98" s="62"/>
      <c r="BZ98" s="24"/>
      <c r="CA98" s="24"/>
    </row>
    <row r="99" spans="1:79" s="2" customFormat="1" ht="14.25" customHeight="1">
      <c r="A99" s="158" t="e">
        <f>IF(#REF!="4面12欄の別紙あり","必要書式枚数にする","このチェックを外してください")</f>
        <v>#REF!</v>
      </c>
      <c r="B99" s="24"/>
      <c r="C99" s="24"/>
      <c r="D99" s="24"/>
      <c r="E99" s="24"/>
      <c r="F99" s="24"/>
      <c r="G99" s="24"/>
      <c r="H99" s="24"/>
      <c r="I99" s="24"/>
      <c r="J99" s="24"/>
      <c r="K99" s="24"/>
      <c r="L99" s="24" t="s">
        <v>19</v>
      </c>
      <c r="M99" s="24"/>
      <c r="N99" s="306"/>
      <c r="O99" s="306"/>
      <c r="P99" s="306"/>
      <c r="Q99" s="306"/>
      <c r="R99" s="259" t="s">
        <v>167</v>
      </c>
      <c r="S99" s="259"/>
      <c r="T99" s="259"/>
      <c r="U99" s="24"/>
      <c r="V99" s="24" t="s">
        <v>19</v>
      </c>
      <c r="W99" s="307"/>
      <c r="X99" s="307"/>
      <c r="Y99" s="307"/>
      <c r="Z99" s="307"/>
      <c r="AA99" s="307"/>
      <c r="AB99" s="307"/>
      <c r="AC99" s="307"/>
      <c r="AD99" s="307"/>
      <c r="AE99" s="307"/>
      <c r="AF99" s="307"/>
      <c r="AG99" s="307"/>
      <c r="AH99" s="307"/>
      <c r="AI99" s="307"/>
      <c r="AJ99" s="307"/>
      <c r="AK99" s="307"/>
      <c r="AL99" s="24" t="s">
        <v>89</v>
      </c>
      <c r="AM99" s="24"/>
      <c r="AN99" s="307"/>
      <c r="AO99" s="307"/>
      <c r="AP99" s="307"/>
      <c r="AQ99" s="307"/>
      <c r="AR99" s="307"/>
      <c r="AS99" s="307"/>
      <c r="AT99" s="307"/>
      <c r="AU99" s="307"/>
      <c r="AV99" s="307"/>
      <c r="AW99" s="307"/>
      <c r="AX99" s="307"/>
      <c r="AY99" s="307"/>
      <c r="AZ99" s="307"/>
      <c r="BA99" s="307"/>
      <c r="BB99" s="307"/>
      <c r="BC99" s="24" t="s">
        <v>89</v>
      </c>
      <c r="BD99" s="24"/>
      <c r="BE99" s="308">
        <f t="shared" si="2"/>
        <v>0</v>
      </c>
      <c r="BF99" s="308"/>
      <c r="BG99" s="308"/>
      <c r="BH99" s="308"/>
      <c r="BI99" s="308"/>
      <c r="BJ99" s="308"/>
      <c r="BK99" s="308"/>
      <c r="BL99" s="308"/>
      <c r="BM99" s="308"/>
      <c r="BN99" s="308"/>
      <c r="BO99" s="308"/>
      <c r="BP99" s="308"/>
      <c r="BQ99" s="308"/>
      <c r="BR99" s="308"/>
      <c r="BS99" s="308"/>
      <c r="BT99" s="66"/>
      <c r="BU99" s="62" t="s">
        <v>60</v>
      </c>
      <c r="BV99" s="62"/>
      <c r="BW99" s="62"/>
      <c r="BX99" s="62"/>
      <c r="BY99" s="62"/>
      <c r="BZ99" s="24"/>
      <c r="CA99" s="24"/>
    </row>
    <row r="100" spans="1:79" s="2" customFormat="1" ht="14.25" customHeight="1">
      <c r="A100" s="158" t="e">
        <f>IF(#REF!="4面12欄の別紙あり","必要書式枚数にする","このチェックを外してください")</f>
        <v>#REF!</v>
      </c>
      <c r="B100" s="24"/>
      <c r="C100" s="24"/>
      <c r="D100" s="24"/>
      <c r="E100" s="24"/>
      <c r="F100" s="24"/>
      <c r="G100" s="24"/>
      <c r="H100" s="24"/>
      <c r="I100" s="24"/>
      <c r="J100" s="24"/>
      <c r="K100" s="24"/>
      <c r="L100" s="24" t="s">
        <v>19</v>
      </c>
      <c r="M100" s="24"/>
      <c r="N100" s="306"/>
      <c r="O100" s="306"/>
      <c r="P100" s="306"/>
      <c r="Q100" s="306"/>
      <c r="R100" s="259" t="s">
        <v>167</v>
      </c>
      <c r="S100" s="259"/>
      <c r="T100" s="259"/>
      <c r="U100" s="24"/>
      <c r="V100" s="24" t="s">
        <v>19</v>
      </c>
      <c r="W100" s="307"/>
      <c r="X100" s="307"/>
      <c r="Y100" s="307"/>
      <c r="Z100" s="307"/>
      <c r="AA100" s="307"/>
      <c r="AB100" s="307"/>
      <c r="AC100" s="307"/>
      <c r="AD100" s="307"/>
      <c r="AE100" s="307"/>
      <c r="AF100" s="307"/>
      <c r="AG100" s="307"/>
      <c r="AH100" s="307"/>
      <c r="AI100" s="307"/>
      <c r="AJ100" s="307"/>
      <c r="AK100" s="307"/>
      <c r="AL100" s="24" t="s">
        <v>89</v>
      </c>
      <c r="AM100" s="24"/>
      <c r="AN100" s="307"/>
      <c r="AO100" s="307"/>
      <c r="AP100" s="307"/>
      <c r="AQ100" s="307"/>
      <c r="AR100" s="307"/>
      <c r="AS100" s="307"/>
      <c r="AT100" s="307"/>
      <c r="AU100" s="307"/>
      <c r="AV100" s="307"/>
      <c r="AW100" s="307"/>
      <c r="AX100" s="307"/>
      <c r="AY100" s="307"/>
      <c r="AZ100" s="307"/>
      <c r="BA100" s="307"/>
      <c r="BB100" s="307"/>
      <c r="BC100" s="24" t="s">
        <v>89</v>
      </c>
      <c r="BD100" s="24"/>
      <c r="BE100" s="308">
        <f t="shared" si="2"/>
        <v>0</v>
      </c>
      <c r="BF100" s="308"/>
      <c r="BG100" s="308"/>
      <c r="BH100" s="308"/>
      <c r="BI100" s="308"/>
      <c r="BJ100" s="308"/>
      <c r="BK100" s="308"/>
      <c r="BL100" s="308"/>
      <c r="BM100" s="308"/>
      <c r="BN100" s="308"/>
      <c r="BO100" s="308"/>
      <c r="BP100" s="308"/>
      <c r="BQ100" s="308"/>
      <c r="BR100" s="308"/>
      <c r="BS100" s="308"/>
      <c r="BT100" s="66"/>
      <c r="BU100" s="62" t="s">
        <v>60</v>
      </c>
      <c r="BV100" s="62"/>
      <c r="BW100" s="62"/>
      <c r="BX100" s="62"/>
      <c r="BY100" s="62"/>
      <c r="BZ100" s="24"/>
      <c r="CA100" s="24"/>
    </row>
    <row r="101" spans="1:79" s="2" customFormat="1" ht="14.25" customHeight="1">
      <c r="A101" s="158" t="e">
        <f>IF(#REF!="4面12欄の別紙あり","必要書式枚数にする","このチェックを外してください")</f>
        <v>#REF!</v>
      </c>
      <c r="B101" s="24"/>
      <c r="C101" s="24"/>
      <c r="D101" s="24"/>
      <c r="E101" s="24"/>
      <c r="F101" s="24"/>
      <c r="G101" s="24"/>
      <c r="H101" s="24"/>
      <c r="I101" s="24"/>
      <c r="J101" s="24"/>
      <c r="K101" s="24"/>
      <c r="L101" s="24" t="s">
        <v>19</v>
      </c>
      <c r="M101" s="24"/>
      <c r="N101" s="306"/>
      <c r="O101" s="306"/>
      <c r="P101" s="306"/>
      <c r="Q101" s="306"/>
      <c r="R101" s="259" t="s">
        <v>167</v>
      </c>
      <c r="S101" s="259"/>
      <c r="T101" s="259"/>
      <c r="U101" s="24"/>
      <c r="V101" s="24" t="s">
        <v>19</v>
      </c>
      <c r="W101" s="307"/>
      <c r="X101" s="307"/>
      <c r="Y101" s="307"/>
      <c r="Z101" s="307"/>
      <c r="AA101" s="307"/>
      <c r="AB101" s="307"/>
      <c r="AC101" s="307"/>
      <c r="AD101" s="307"/>
      <c r="AE101" s="307"/>
      <c r="AF101" s="307"/>
      <c r="AG101" s="307"/>
      <c r="AH101" s="307"/>
      <c r="AI101" s="307"/>
      <c r="AJ101" s="307"/>
      <c r="AK101" s="307"/>
      <c r="AL101" s="24" t="s">
        <v>89</v>
      </c>
      <c r="AM101" s="24"/>
      <c r="AN101" s="307"/>
      <c r="AO101" s="307"/>
      <c r="AP101" s="307"/>
      <c r="AQ101" s="307"/>
      <c r="AR101" s="307"/>
      <c r="AS101" s="307"/>
      <c r="AT101" s="307"/>
      <c r="AU101" s="307"/>
      <c r="AV101" s="307"/>
      <c r="AW101" s="307"/>
      <c r="AX101" s="307"/>
      <c r="AY101" s="307"/>
      <c r="AZ101" s="307"/>
      <c r="BA101" s="307"/>
      <c r="BB101" s="307"/>
      <c r="BC101" s="24" t="s">
        <v>89</v>
      </c>
      <c r="BD101" s="24"/>
      <c r="BE101" s="308">
        <f t="shared" si="2"/>
        <v>0</v>
      </c>
      <c r="BF101" s="308"/>
      <c r="BG101" s="308"/>
      <c r="BH101" s="308"/>
      <c r="BI101" s="308"/>
      <c r="BJ101" s="308"/>
      <c r="BK101" s="308"/>
      <c r="BL101" s="308"/>
      <c r="BM101" s="308"/>
      <c r="BN101" s="308"/>
      <c r="BO101" s="308"/>
      <c r="BP101" s="308"/>
      <c r="BQ101" s="308"/>
      <c r="BR101" s="308"/>
      <c r="BS101" s="308"/>
      <c r="BT101" s="66"/>
      <c r="BU101" s="62" t="s">
        <v>60</v>
      </c>
      <c r="BV101" s="62"/>
      <c r="BW101" s="62"/>
      <c r="BX101" s="62"/>
      <c r="BY101" s="62"/>
      <c r="BZ101" s="24"/>
      <c r="CA101" s="24"/>
    </row>
    <row r="102" spans="1:79" s="2" customFormat="1" ht="14.25" customHeight="1">
      <c r="A102" s="158" t="e">
        <f>IF(#REF!="4面12欄の別紙あり","必要書式枚数にする","このチェックを外してください")</f>
        <v>#REF!</v>
      </c>
      <c r="B102" s="24"/>
      <c r="C102" s="24"/>
      <c r="D102" s="24"/>
      <c r="E102" s="24"/>
      <c r="F102" s="24"/>
      <c r="G102" s="24"/>
      <c r="H102" s="24"/>
      <c r="I102" s="24"/>
      <c r="J102" s="24"/>
      <c r="K102" s="24"/>
      <c r="L102" s="24" t="s">
        <v>19</v>
      </c>
      <c r="M102" s="24"/>
      <c r="N102" s="306"/>
      <c r="O102" s="306"/>
      <c r="P102" s="306"/>
      <c r="Q102" s="306"/>
      <c r="R102" s="259" t="s">
        <v>167</v>
      </c>
      <c r="S102" s="259"/>
      <c r="T102" s="259"/>
      <c r="U102" s="24"/>
      <c r="V102" s="24" t="s">
        <v>19</v>
      </c>
      <c r="W102" s="307"/>
      <c r="X102" s="307"/>
      <c r="Y102" s="307"/>
      <c r="Z102" s="307"/>
      <c r="AA102" s="307"/>
      <c r="AB102" s="307"/>
      <c r="AC102" s="307"/>
      <c r="AD102" s="307"/>
      <c r="AE102" s="307"/>
      <c r="AF102" s="307"/>
      <c r="AG102" s="307"/>
      <c r="AH102" s="307"/>
      <c r="AI102" s="307"/>
      <c r="AJ102" s="307"/>
      <c r="AK102" s="307"/>
      <c r="AL102" s="24" t="s">
        <v>89</v>
      </c>
      <c r="AM102" s="24"/>
      <c r="AN102" s="307"/>
      <c r="AO102" s="307"/>
      <c r="AP102" s="307"/>
      <c r="AQ102" s="307"/>
      <c r="AR102" s="307"/>
      <c r="AS102" s="307"/>
      <c r="AT102" s="307"/>
      <c r="AU102" s="307"/>
      <c r="AV102" s="307"/>
      <c r="AW102" s="307"/>
      <c r="AX102" s="307"/>
      <c r="AY102" s="307"/>
      <c r="AZ102" s="307"/>
      <c r="BA102" s="307"/>
      <c r="BB102" s="307"/>
      <c r="BC102" s="24" t="s">
        <v>89</v>
      </c>
      <c r="BD102" s="24"/>
      <c r="BE102" s="308">
        <f t="shared" si="2"/>
        <v>0</v>
      </c>
      <c r="BF102" s="308"/>
      <c r="BG102" s="308"/>
      <c r="BH102" s="308"/>
      <c r="BI102" s="308"/>
      <c r="BJ102" s="308"/>
      <c r="BK102" s="308"/>
      <c r="BL102" s="308"/>
      <c r="BM102" s="308"/>
      <c r="BN102" s="308"/>
      <c r="BO102" s="308"/>
      <c r="BP102" s="308"/>
      <c r="BQ102" s="308"/>
      <c r="BR102" s="308"/>
      <c r="BS102" s="308"/>
      <c r="BT102" s="66"/>
      <c r="BU102" s="62" t="s">
        <v>60</v>
      </c>
      <c r="BV102" s="62"/>
      <c r="BW102" s="62"/>
      <c r="BX102" s="62"/>
      <c r="BY102" s="62"/>
      <c r="BZ102" s="24"/>
      <c r="CA102" s="24"/>
    </row>
    <row r="103" spans="1:79" s="2" customFormat="1" ht="14.25" customHeight="1">
      <c r="A103" s="158" t="e">
        <f>IF(#REF!="4面12欄の別紙あり","必要書式枚数にする","このチェックを外してください")</f>
        <v>#REF!</v>
      </c>
      <c r="B103" s="24"/>
      <c r="C103" s="24"/>
      <c r="D103" s="24"/>
      <c r="E103" s="24"/>
      <c r="F103" s="24"/>
      <c r="G103" s="24"/>
      <c r="H103" s="24"/>
      <c r="I103" s="24"/>
      <c r="J103" s="24"/>
      <c r="K103" s="24"/>
      <c r="L103" s="24" t="s">
        <v>19</v>
      </c>
      <c r="M103" s="24"/>
      <c r="N103" s="306"/>
      <c r="O103" s="306"/>
      <c r="P103" s="306"/>
      <c r="Q103" s="306"/>
      <c r="R103" s="259" t="s">
        <v>167</v>
      </c>
      <c r="S103" s="259"/>
      <c r="T103" s="259"/>
      <c r="U103" s="24"/>
      <c r="V103" s="24" t="s">
        <v>19</v>
      </c>
      <c r="W103" s="307"/>
      <c r="X103" s="307"/>
      <c r="Y103" s="307"/>
      <c r="Z103" s="307"/>
      <c r="AA103" s="307"/>
      <c r="AB103" s="307"/>
      <c r="AC103" s="307"/>
      <c r="AD103" s="307"/>
      <c r="AE103" s="307"/>
      <c r="AF103" s="307"/>
      <c r="AG103" s="307"/>
      <c r="AH103" s="307"/>
      <c r="AI103" s="307"/>
      <c r="AJ103" s="307"/>
      <c r="AK103" s="307"/>
      <c r="AL103" s="24" t="s">
        <v>89</v>
      </c>
      <c r="AM103" s="24"/>
      <c r="AN103" s="307"/>
      <c r="AO103" s="307"/>
      <c r="AP103" s="307"/>
      <c r="AQ103" s="307"/>
      <c r="AR103" s="307"/>
      <c r="AS103" s="307"/>
      <c r="AT103" s="307"/>
      <c r="AU103" s="307"/>
      <c r="AV103" s="307"/>
      <c r="AW103" s="307"/>
      <c r="AX103" s="307"/>
      <c r="AY103" s="307"/>
      <c r="AZ103" s="307"/>
      <c r="BA103" s="307"/>
      <c r="BB103" s="307"/>
      <c r="BC103" s="24" t="s">
        <v>89</v>
      </c>
      <c r="BD103" s="24"/>
      <c r="BE103" s="308">
        <f t="shared" si="2"/>
        <v>0</v>
      </c>
      <c r="BF103" s="308"/>
      <c r="BG103" s="308"/>
      <c r="BH103" s="308"/>
      <c r="BI103" s="308"/>
      <c r="BJ103" s="308"/>
      <c r="BK103" s="308"/>
      <c r="BL103" s="308"/>
      <c r="BM103" s="308"/>
      <c r="BN103" s="308"/>
      <c r="BO103" s="308"/>
      <c r="BP103" s="308"/>
      <c r="BQ103" s="308"/>
      <c r="BR103" s="308"/>
      <c r="BS103" s="308"/>
      <c r="BT103" s="66"/>
      <c r="BU103" s="62" t="s">
        <v>60</v>
      </c>
      <c r="BV103" s="62"/>
      <c r="BW103" s="62"/>
      <c r="BX103" s="62"/>
      <c r="BY103" s="62"/>
      <c r="BZ103" s="24"/>
      <c r="CA103" s="24"/>
    </row>
    <row r="104" spans="1:79" s="2" customFormat="1" ht="14.25" customHeight="1">
      <c r="A104" s="158" t="e">
        <f>IF(#REF!="4面12欄の別紙あり","必要書式枚数にする","このチェックを外してください")</f>
        <v>#REF!</v>
      </c>
      <c r="B104" s="24"/>
      <c r="C104" s="24"/>
      <c r="D104" s="24"/>
      <c r="E104" s="24"/>
      <c r="F104" s="24"/>
      <c r="G104" s="24"/>
      <c r="H104" s="24"/>
      <c r="I104" s="24"/>
      <c r="J104" s="24"/>
      <c r="K104" s="24"/>
      <c r="L104" s="24" t="s">
        <v>19</v>
      </c>
      <c r="M104" s="24"/>
      <c r="N104" s="306"/>
      <c r="O104" s="306"/>
      <c r="P104" s="306"/>
      <c r="Q104" s="306"/>
      <c r="R104" s="259" t="s">
        <v>167</v>
      </c>
      <c r="S104" s="259"/>
      <c r="T104" s="259"/>
      <c r="U104" s="24"/>
      <c r="V104" s="24" t="s">
        <v>19</v>
      </c>
      <c r="W104" s="307"/>
      <c r="X104" s="307"/>
      <c r="Y104" s="307"/>
      <c r="Z104" s="307"/>
      <c r="AA104" s="307"/>
      <c r="AB104" s="307"/>
      <c r="AC104" s="307"/>
      <c r="AD104" s="307"/>
      <c r="AE104" s="307"/>
      <c r="AF104" s="307"/>
      <c r="AG104" s="307"/>
      <c r="AH104" s="307"/>
      <c r="AI104" s="307"/>
      <c r="AJ104" s="307"/>
      <c r="AK104" s="307"/>
      <c r="AL104" s="24" t="s">
        <v>89</v>
      </c>
      <c r="AM104" s="24"/>
      <c r="AN104" s="307"/>
      <c r="AO104" s="307"/>
      <c r="AP104" s="307"/>
      <c r="AQ104" s="307"/>
      <c r="AR104" s="307"/>
      <c r="AS104" s="307"/>
      <c r="AT104" s="307"/>
      <c r="AU104" s="307"/>
      <c r="AV104" s="307"/>
      <c r="AW104" s="307"/>
      <c r="AX104" s="307"/>
      <c r="AY104" s="307"/>
      <c r="AZ104" s="307"/>
      <c r="BA104" s="307"/>
      <c r="BB104" s="307"/>
      <c r="BC104" s="24" t="s">
        <v>89</v>
      </c>
      <c r="BD104" s="24"/>
      <c r="BE104" s="308">
        <f t="shared" si="2"/>
        <v>0</v>
      </c>
      <c r="BF104" s="308"/>
      <c r="BG104" s="308"/>
      <c r="BH104" s="308"/>
      <c r="BI104" s="308"/>
      <c r="BJ104" s="308"/>
      <c r="BK104" s="308"/>
      <c r="BL104" s="308"/>
      <c r="BM104" s="308"/>
      <c r="BN104" s="308"/>
      <c r="BO104" s="308"/>
      <c r="BP104" s="308"/>
      <c r="BQ104" s="308"/>
      <c r="BR104" s="308"/>
      <c r="BS104" s="308"/>
      <c r="BT104" s="66"/>
      <c r="BU104" s="62" t="s">
        <v>60</v>
      </c>
      <c r="BV104" s="62"/>
      <c r="BW104" s="62"/>
      <c r="BX104" s="62"/>
      <c r="BY104" s="62"/>
      <c r="BZ104" s="24"/>
      <c r="CA104" s="24"/>
    </row>
    <row r="105" spans="1:79" s="2" customFormat="1" ht="14.25" customHeight="1">
      <c r="A105" s="158" t="e">
        <f>IF(#REF!="4面12欄の別紙あり","必要書式枚数にする","このチェックを外してください")</f>
        <v>#REF!</v>
      </c>
      <c r="B105" s="24"/>
      <c r="C105" s="24"/>
      <c r="D105" s="24"/>
      <c r="E105" s="24"/>
      <c r="F105" s="24"/>
      <c r="G105" s="24"/>
      <c r="H105" s="24"/>
      <c r="I105" s="24"/>
      <c r="J105" s="24"/>
      <c r="K105" s="24"/>
      <c r="L105" s="24" t="s">
        <v>19</v>
      </c>
      <c r="M105" s="24"/>
      <c r="N105" s="306"/>
      <c r="O105" s="306"/>
      <c r="P105" s="306"/>
      <c r="Q105" s="306"/>
      <c r="R105" s="259" t="s">
        <v>167</v>
      </c>
      <c r="S105" s="259"/>
      <c r="T105" s="259"/>
      <c r="U105" s="24"/>
      <c r="V105" s="24" t="s">
        <v>19</v>
      </c>
      <c r="W105" s="307"/>
      <c r="X105" s="307"/>
      <c r="Y105" s="307"/>
      <c r="Z105" s="307"/>
      <c r="AA105" s="307"/>
      <c r="AB105" s="307"/>
      <c r="AC105" s="307"/>
      <c r="AD105" s="307"/>
      <c r="AE105" s="307"/>
      <c r="AF105" s="307"/>
      <c r="AG105" s="307"/>
      <c r="AH105" s="307"/>
      <c r="AI105" s="307"/>
      <c r="AJ105" s="307"/>
      <c r="AK105" s="307"/>
      <c r="AL105" s="24" t="s">
        <v>89</v>
      </c>
      <c r="AM105" s="24"/>
      <c r="AN105" s="307"/>
      <c r="AO105" s="307"/>
      <c r="AP105" s="307"/>
      <c r="AQ105" s="307"/>
      <c r="AR105" s="307"/>
      <c r="AS105" s="307"/>
      <c r="AT105" s="307"/>
      <c r="AU105" s="307"/>
      <c r="AV105" s="307"/>
      <c r="AW105" s="307"/>
      <c r="AX105" s="307"/>
      <c r="AY105" s="307"/>
      <c r="AZ105" s="307"/>
      <c r="BA105" s="307"/>
      <c r="BB105" s="307"/>
      <c r="BC105" s="24" t="s">
        <v>89</v>
      </c>
      <c r="BD105" s="24"/>
      <c r="BE105" s="308">
        <f t="shared" si="2"/>
        <v>0</v>
      </c>
      <c r="BF105" s="308"/>
      <c r="BG105" s="308"/>
      <c r="BH105" s="308"/>
      <c r="BI105" s="308"/>
      <c r="BJ105" s="308"/>
      <c r="BK105" s="308"/>
      <c r="BL105" s="308"/>
      <c r="BM105" s="308"/>
      <c r="BN105" s="308"/>
      <c r="BO105" s="308"/>
      <c r="BP105" s="308"/>
      <c r="BQ105" s="308"/>
      <c r="BR105" s="308"/>
      <c r="BS105" s="308"/>
      <c r="BT105" s="66"/>
      <c r="BU105" s="62" t="s">
        <v>60</v>
      </c>
      <c r="BV105" s="62"/>
      <c r="BW105" s="62"/>
      <c r="BX105" s="62"/>
      <c r="BY105" s="62"/>
      <c r="BZ105" s="24"/>
      <c r="CA105" s="24"/>
    </row>
    <row r="106" spans="1:79" s="2" customFormat="1" ht="14.25" customHeight="1">
      <c r="A106" s="158" t="e">
        <f>IF(#REF!="4面12欄の別紙あり","必要書式枚数にする","このチェックを外してください")</f>
        <v>#REF!</v>
      </c>
      <c r="B106" s="24"/>
      <c r="C106" s="24"/>
      <c r="D106" s="24"/>
      <c r="E106" s="24"/>
      <c r="F106" s="24"/>
      <c r="G106" s="24"/>
      <c r="H106" s="24"/>
      <c r="I106" s="24"/>
      <c r="J106" s="24"/>
      <c r="K106" s="24"/>
      <c r="L106" s="24" t="s">
        <v>19</v>
      </c>
      <c r="M106" s="24"/>
      <c r="N106" s="306"/>
      <c r="O106" s="306"/>
      <c r="P106" s="306"/>
      <c r="Q106" s="306"/>
      <c r="R106" s="259" t="s">
        <v>167</v>
      </c>
      <c r="S106" s="259"/>
      <c r="T106" s="259"/>
      <c r="U106" s="24"/>
      <c r="V106" s="24" t="s">
        <v>19</v>
      </c>
      <c r="W106" s="307"/>
      <c r="X106" s="307"/>
      <c r="Y106" s="307"/>
      <c r="Z106" s="307"/>
      <c r="AA106" s="307"/>
      <c r="AB106" s="307"/>
      <c r="AC106" s="307"/>
      <c r="AD106" s="307"/>
      <c r="AE106" s="307"/>
      <c r="AF106" s="307"/>
      <c r="AG106" s="307"/>
      <c r="AH106" s="307"/>
      <c r="AI106" s="307"/>
      <c r="AJ106" s="307"/>
      <c r="AK106" s="307"/>
      <c r="AL106" s="24" t="s">
        <v>89</v>
      </c>
      <c r="AM106" s="24"/>
      <c r="AN106" s="307"/>
      <c r="AO106" s="307"/>
      <c r="AP106" s="307"/>
      <c r="AQ106" s="307"/>
      <c r="AR106" s="307"/>
      <c r="AS106" s="307"/>
      <c r="AT106" s="307"/>
      <c r="AU106" s="307"/>
      <c r="AV106" s="307"/>
      <c r="AW106" s="307"/>
      <c r="AX106" s="307"/>
      <c r="AY106" s="307"/>
      <c r="AZ106" s="307"/>
      <c r="BA106" s="307"/>
      <c r="BB106" s="307"/>
      <c r="BC106" s="24" t="s">
        <v>89</v>
      </c>
      <c r="BD106" s="24"/>
      <c r="BE106" s="308">
        <f t="shared" si="2"/>
        <v>0</v>
      </c>
      <c r="BF106" s="308"/>
      <c r="BG106" s="308"/>
      <c r="BH106" s="308"/>
      <c r="BI106" s="308"/>
      <c r="BJ106" s="308"/>
      <c r="BK106" s="308"/>
      <c r="BL106" s="308"/>
      <c r="BM106" s="308"/>
      <c r="BN106" s="308"/>
      <c r="BO106" s="308"/>
      <c r="BP106" s="308"/>
      <c r="BQ106" s="308"/>
      <c r="BR106" s="308"/>
      <c r="BS106" s="308"/>
      <c r="BT106" s="66"/>
      <c r="BU106" s="62" t="s">
        <v>60</v>
      </c>
      <c r="BV106" s="62"/>
      <c r="BW106" s="62"/>
      <c r="BX106" s="62"/>
      <c r="BY106" s="62"/>
      <c r="BZ106" s="24"/>
      <c r="CA106" s="24"/>
    </row>
    <row r="107" spans="1:79" s="2" customFormat="1" ht="14.25" customHeight="1">
      <c r="A107" s="158" t="e">
        <f>IF(#REF!="4面12欄の別紙あり","必要書式枚数にする","このチェックを外してください")</f>
        <v>#REF!</v>
      </c>
      <c r="B107" s="24"/>
      <c r="C107" s="24"/>
      <c r="D107" s="24"/>
      <c r="E107" s="24"/>
      <c r="F107" s="24"/>
      <c r="G107" s="24"/>
      <c r="H107" s="24"/>
      <c r="I107" s="24"/>
      <c r="J107" s="24"/>
      <c r="K107" s="24"/>
      <c r="L107" s="24" t="s">
        <v>19</v>
      </c>
      <c r="M107" s="24"/>
      <c r="N107" s="306"/>
      <c r="O107" s="306"/>
      <c r="P107" s="306"/>
      <c r="Q107" s="306"/>
      <c r="R107" s="259" t="s">
        <v>167</v>
      </c>
      <c r="S107" s="259"/>
      <c r="T107" s="259"/>
      <c r="U107" s="24"/>
      <c r="V107" s="24" t="s">
        <v>19</v>
      </c>
      <c r="W107" s="307"/>
      <c r="X107" s="307"/>
      <c r="Y107" s="307"/>
      <c r="Z107" s="307"/>
      <c r="AA107" s="307"/>
      <c r="AB107" s="307"/>
      <c r="AC107" s="307"/>
      <c r="AD107" s="307"/>
      <c r="AE107" s="307"/>
      <c r="AF107" s="307"/>
      <c r="AG107" s="307"/>
      <c r="AH107" s="307"/>
      <c r="AI107" s="307"/>
      <c r="AJ107" s="307"/>
      <c r="AK107" s="307"/>
      <c r="AL107" s="24" t="s">
        <v>89</v>
      </c>
      <c r="AM107" s="24"/>
      <c r="AN107" s="307"/>
      <c r="AO107" s="307"/>
      <c r="AP107" s="307"/>
      <c r="AQ107" s="307"/>
      <c r="AR107" s="307"/>
      <c r="AS107" s="307"/>
      <c r="AT107" s="307"/>
      <c r="AU107" s="307"/>
      <c r="AV107" s="307"/>
      <c r="AW107" s="307"/>
      <c r="AX107" s="307"/>
      <c r="AY107" s="307"/>
      <c r="AZ107" s="307"/>
      <c r="BA107" s="307"/>
      <c r="BB107" s="307"/>
      <c r="BC107" s="24" t="s">
        <v>89</v>
      </c>
      <c r="BD107" s="24"/>
      <c r="BE107" s="308">
        <f t="shared" si="2"/>
        <v>0</v>
      </c>
      <c r="BF107" s="308"/>
      <c r="BG107" s="308"/>
      <c r="BH107" s="308"/>
      <c r="BI107" s="308"/>
      <c r="BJ107" s="308"/>
      <c r="BK107" s="308"/>
      <c r="BL107" s="308"/>
      <c r="BM107" s="308"/>
      <c r="BN107" s="308"/>
      <c r="BO107" s="308"/>
      <c r="BP107" s="308"/>
      <c r="BQ107" s="308"/>
      <c r="BR107" s="308"/>
      <c r="BS107" s="308"/>
      <c r="BT107" s="66"/>
      <c r="BU107" s="62" t="s">
        <v>60</v>
      </c>
      <c r="BV107" s="62"/>
      <c r="BW107" s="62"/>
      <c r="BX107" s="62"/>
      <c r="BY107" s="62"/>
      <c r="BZ107" s="24"/>
      <c r="CA107" s="24"/>
    </row>
    <row r="108" spans="1:79" s="2" customFormat="1" ht="14.25" customHeight="1">
      <c r="A108" s="158" t="e">
        <f>IF(#REF!="4面12欄の別紙あり","必要書式枚数にする","このチェックを外してください")</f>
        <v>#REF!</v>
      </c>
      <c r="B108" s="24"/>
      <c r="C108" s="24"/>
      <c r="D108" s="24"/>
      <c r="E108" s="24"/>
      <c r="F108" s="24"/>
      <c r="G108" s="24"/>
      <c r="H108" s="24"/>
      <c r="I108" s="24"/>
      <c r="J108" s="24"/>
      <c r="K108" s="24"/>
      <c r="L108" s="24" t="s">
        <v>19</v>
      </c>
      <c r="M108" s="24"/>
      <c r="N108" s="306"/>
      <c r="O108" s="306"/>
      <c r="P108" s="306"/>
      <c r="Q108" s="306"/>
      <c r="R108" s="259" t="s">
        <v>167</v>
      </c>
      <c r="S108" s="259"/>
      <c r="T108" s="259"/>
      <c r="U108" s="24"/>
      <c r="V108" s="24" t="s">
        <v>19</v>
      </c>
      <c r="W108" s="307"/>
      <c r="X108" s="307"/>
      <c r="Y108" s="307"/>
      <c r="Z108" s="307"/>
      <c r="AA108" s="307"/>
      <c r="AB108" s="307"/>
      <c r="AC108" s="307"/>
      <c r="AD108" s="307"/>
      <c r="AE108" s="307"/>
      <c r="AF108" s="307"/>
      <c r="AG108" s="307"/>
      <c r="AH108" s="307"/>
      <c r="AI108" s="307"/>
      <c r="AJ108" s="307"/>
      <c r="AK108" s="307"/>
      <c r="AL108" s="24" t="s">
        <v>89</v>
      </c>
      <c r="AM108" s="24"/>
      <c r="AN108" s="307"/>
      <c r="AO108" s="307"/>
      <c r="AP108" s="307"/>
      <c r="AQ108" s="307"/>
      <c r="AR108" s="307"/>
      <c r="AS108" s="307"/>
      <c r="AT108" s="307"/>
      <c r="AU108" s="307"/>
      <c r="AV108" s="307"/>
      <c r="AW108" s="307"/>
      <c r="AX108" s="307"/>
      <c r="AY108" s="307"/>
      <c r="AZ108" s="307"/>
      <c r="BA108" s="307"/>
      <c r="BB108" s="307"/>
      <c r="BC108" s="24" t="s">
        <v>89</v>
      </c>
      <c r="BD108" s="24"/>
      <c r="BE108" s="308">
        <f t="shared" si="2"/>
        <v>0</v>
      </c>
      <c r="BF108" s="308"/>
      <c r="BG108" s="308"/>
      <c r="BH108" s="308"/>
      <c r="BI108" s="308"/>
      <c r="BJ108" s="308"/>
      <c r="BK108" s="308"/>
      <c r="BL108" s="308"/>
      <c r="BM108" s="308"/>
      <c r="BN108" s="308"/>
      <c r="BO108" s="308"/>
      <c r="BP108" s="308"/>
      <c r="BQ108" s="308"/>
      <c r="BR108" s="308"/>
      <c r="BS108" s="308"/>
      <c r="BT108" s="66"/>
      <c r="BU108" s="62" t="s">
        <v>60</v>
      </c>
      <c r="BV108" s="62"/>
      <c r="BW108" s="62"/>
      <c r="BX108" s="62"/>
      <c r="BY108" s="62"/>
      <c r="BZ108" s="24"/>
      <c r="CA108" s="24"/>
    </row>
    <row r="109" spans="1:79" s="2" customFormat="1" ht="14.25" customHeight="1">
      <c r="A109" s="158" t="e">
        <f>IF(#REF!="4面12欄の別紙あり","必要書式枚数にする","このチェックを外してください")</f>
        <v>#REF!</v>
      </c>
      <c r="B109" s="24"/>
      <c r="C109" s="24"/>
      <c r="D109" s="24"/>
      <c r="E109" s="24"/>
      <c r="F109" s="24"/>
      <c r="G109" s="24"/>
      <c r="H109" s="24"/>
      <c r="I109" s="24"/>
      <c r="J109" s="24"/>
      <c r="K109" s="24"/>
      <c r="L109" s="24" t="s">
        <v>19</v>
      </c>
      <c r="M109" s="24"/>
      <c r="N109" s="306"/>
      <c r="O109" s="306"/>
      <c r="P109" s="306"/>
      <c r="Q109" s="306"/>
      <c r="R109" s="259" t="s">
        <v>167</v>
      </c>
      <c r="S109" s="259"/>
      <c r="T109" s="259"/>
      <c r="U109" s="24"/>
      <c r="V109" s="24" t="s">
        <v>19</v>
      </c>
      <c r="W109" s="307"/>
      <c r="X109" s="307"/>
      <c r="Y109" s="307"/>
      <c r="Z109" s="307"/>
      <c r="AA109" s="307"/>
      <c r="AB109" s="307"/>
      <c r="AC109" s="307"/>
      <c r="AD109" s="307"/>
      <c r="AE109" s="307"/>
      <c r="AF109" s="307"/>
      <c r="AG109" s="307"/>
      <c r="AH109" s="307"/>
      <c r="AI109" s="307"/>
      <c r="AJ109" s="307"/>
      <c r="AK109" s="307"/>
      <c r="AL109" s="24" t="s">
        <v>89</v>
      </c>
      <c r="AM109" s="24"/>
      <c r="AN109" s="307"/>
      <c r="AO109" s="307"/>
      <c r="AP109" s="307"/>
      <c r="AQ109" s="307"/>
      <c r="AR109" s="307"/>
      <c r="AS109" s="307"/>
      <c r="AT109" s="307"/>
      <c r="AU109" s="307"/>
      <c r="AV109" s="307"/>
      <c r="AW109" s="307"/>
      <c r="AX109" s="307"/>
      <c r="AY109" s="307"/>
      <c r="AZ109" s="307"/>
      <c r="BA109" s="307"/>
      <c r="BB109" s="307"/>
      <c r="BC109" s="24" t="s">
        <v>89</v>
      </c>
      <c r="BD109" s="24"/>
      <c r="BE109" s="308">
        <f t="shared" si="2"/>
        <v>0</v>
      </c>
      <c r="BF109" s="308"/>
      <c r="BG109" s="308"/>
      <c r="BH109" s="308"/>
      <c r="BI109" s="308"/>
      <c r="BJ109" s="308"/>
      <c r="BK109" s="308"/>
      <c r="BL109" s="308"/>
      <c r="BM109" s="308"/>
      <c r="BN109" s="308"/>
      <c r="BO109" s="308"/>
      <c r="BP109" s="308"/>
      <c r="BQ109" s="308"/>
      <c r="BR109" s="308"/>
      <c r="BS109" s="308"/>
      <c r="BT109" s="66"/>
      <c r="BU109" s="62" t="s">
        <v>60</v>
      </c>
      <c r="BV109" s="62"/>
      <c r="BW109" s="62"/>
      <c r="BX109" s="62"/>
      <c r="BY109" s="62"/>
      <c r="BZ109" s="24"/>
      <c r="CA109" s="24"/>
    </row>
    <row r="110" spans="1:79" s="2" customFormat="1" ht="14.25" customHeight="1">
      <c r="A110" s="158" t="e">
        <f>IF(#REF!="4面12欄の別紙あり","必要書式枚数にする","このチェックを外してください")</f>
        <v>#REF!</v>
      </c>
      <c r="B110" s="24"/>
      <c r="C110" s="24"/>
      <c r="D110" s="24"/>
      <c r="E110" s="24"/>
      <c r="F110" s="24"/>
      <c r="G110" s="24"/>
      <c r="H110" s="24"/>
      <c r="I110" s="24"/>
      <c r="J110" s="24"/>
      <c r="K110" s="24"/>
      <c r="L110" s="24" t="s">
        <v>19</v>
      </c>
      <c r="M110" s="24"/>
      <c r="N110" s="306"/>
      <c r="O110" s="306"/>
      <c r="P110" s="306"/>
      <c r="Q110" s="306"/>
      <c r="R110" s="259" t="s">
        <v>167</v>
      </c>
      <c r="S110" s="259"/>
      <c r="T110" s="259"/>
      <c r="U110" s="24"/>
      <c r="V110" s="24" t="s">
        <v>19</v>
      </c>
      <c r="W110" s="307"/>
      <c r="X110" s="307"/>
      <c r="Y110" s="307"/>
      <c r="Z110" s="307"/>
      <c r="AA110" s="307"/>
      <c r="AB110" s="307"/>
      <c r="AC110" s="307"/>
      <c r="AD110" s="307"/>
      <c r="AE110" s="307"/>
      <c r="AF110" s="307"/>
      <c r="AG110" s="307"/>
      <c r="AH110" s="307"/>
      <c r="AI110" s="307"/>
      <c r="AJ110" s="307"/>
      <c r="AK110" s="307"/>
      <c r="AL110" s="24" t="s">
        <v>89</v>
      </c>
      <c r="AM110" s="24"/>
      <c r="AN110" s="307"/>
      <c r="AO110" s="307"/>
      <c r="AP110" s="307"/>
      <c r="AQ110" s="307"/>
      <c r="AR110" s="307"/>
      <c r="AS110" s="307"/>
      <c r="AT110" s="307"/>
      <c r="AU110" s="307"/>
      <c r="AV110" s="307"/>
      <c r="AW110" s="307"/>
      <c r="AX110" s="307"/>
      <c r="AY110" s="307"/>
      <c r="AZ110" s="307"/>
      <c r="BA110" s="307"/>
      <c r="BB110" s="307"/>
      <c r="BC110" s="24" t="s">
        <v>89</v>
      </c>
      <c r="BD110" s="24"/>
      <c r="BE110" s="308">
        <f t="shared" si="2"/>
        <v>0</v>
      </c>
      <c r="BF110" s="308"/>
      <c r="BG110" s="308"/>
      <c r="BH110" s="308"/>
      <c r="BI110" s="308"/>
      <c r="BJ110" s="308"/>
      <c r="BK110" s="308"/>
      <c r="BL110" s="308"/>
      <c r="BM110" s="308"/>
      <c r="BN110" s="308"/>
      <c r="BO110" s="308"/>
      <c r="BP110" s="308"/>
      <c r="BQ110" s="308"/>
      <c r="BR110" s="308"/>
      <c r="BS110" s="308"/>
      <c r="BT110" s="66"/>
      <c r="BU110" s="62" t="s">
        <v>60</v>
      </c>
      <c r="BV110" s="62"/>
      <c r="BW110" s="62"/>
      <c r="BX110" s="62"/>
      <c r="BY110" s="62"/>
      <c r="BZ110" s="24"/>
      <c r="CA110" s="24"/>
    </row>
    <row r="111" spans="1:79" s="2" customFormat="1" ht="14.25" customHeight="1">
      <c r="A111" s="158" t="e">
        <f>IF(#REF!="4面12欄の別紙あり","必要書式枚数にする","このチェックを外してください")</f>
        <v>#REF!</v>
      </c>
      <c r="B111" s="24"/>
      <c r="C111" s="24"/>
      <c r="D111" s="24"/>
      <c r="E111" s="24"/>
      <c r="F111" s="24"/>
      <c r="G111" s="24"/>
      <c r="H111" s="24"/>
      <c r="I111" s="24"/>
      <c r="J111" s="24"/>
      <c r="K111" s="24"/>
      <c r="L111" s="24" t="s">
        <v>19</v>
      </c>
      <c r="M111" s="24"/>
      <c r="N111" s="306"/>
      <c r="O111" s="306"/>
      <c r="P111" s="306"/>
      <c r="Q111" s="306"/>
      <c r="R111" s="259" t="s">
        <v>167</v>
      </c>
      <c r="S111" s="259"/>
      <c r="T111" s="259"/>
      <c r="U111" s="24"/>
      <c r="V111" s="24" t="s">
        <v>19</v>
      </c>
      <c r="W111" s="307"/>
      <c r="X111" s="307"/>
      <c r="Y111" s="307"/>
      <c r="Z111" s="307"/>
      <c r="AA111" s="307"/>
      <c r="AB111" s="307"/>
      <c r="AC111" s="307"/>
      <c r="AD111" s="307"/>
      <c r="AE111" s="307"/>
      <c r="AF111" s="307"/>
      <c r="AG111" s="307"/>
      <c r="AH111" s="307"/>
      <c r="AI111" s="307"/>
      <c r="AJ111" s="307"/>
      <c r="AK111" s="307"/>
      <c r="AL111" s="24" t="s">
        <v>89</v>
      </c>
      <c r="AM111" s="24"/>
      <c r="AN111" s="307"/>
      <c r="AO111" s="307"/>
      <c r="AP111" s="307"/>
      <c r="AQ111" s="307"/>
      <c r="AR111" s="307"/>
      <c r="AS111" s="307"/>
      <c r="AT111" s="307"/>
      <c r="AU111" s="307"/>
      <c r="AV111" s="307"/>
      <c r="AW111" s="307"/>
      <c r="AX111" s="307"/>
      <c r="AY111" s="307"/>
      <c r="AZ111" s="307"/>
      <c r="BA111" s="307"/>
      <c r="BB111" s="307"/>
      <c r="BC111" s="24" t="s">
        <v>89</v>
      </c>
      <c r="BD111" s="24"/>
      <c r="BE111" s="308">
        <f t="shared" si="2"/>
        <v>0</v>
      </c>
      <c r="BF111" s="308"/>
      <c r="BG111" s="308"/>
      <c r="BH111" s="308"/>
      <c r="BI111" s="308"/>
      <c r="BJ111" s="308"/>
      <c r="BK111" s="308"/>
      <c r="BL111" s="308"/>
      <c r="BM111" s="308"/>
      <c r="BN111" s="308"/>
      <c r="BO111" s="308"/>
      <c r="BP111" s="308"/>
      <c r="BQ111" s="308"/>
      <c r="BR111" s="308"/>
      <c r="BS111" s="308"/>
      <c r="BT111" s="66"/>
      <c r="BU111" s="62" t="s">
        <v>60</v>
      </c>
      <c r="BV111" s="62"/>
      <c r="BW111" s="62"/>
      <c r="BX111" s="62"/>
      <c r="BY111" s="62"/>
      <c r="BZ111" s="24"/>
      <c r="CA111" s="24"/>
    </row>
    <row r="112" spans="1:79" s="2" customFormat="1" ht="14.25" customHeight="1">
      <c r="A112" s="158" t="e">
        <f>IF(#REF!="4面12欄の別紙あり","必要書式枚数にする","このチェックを外してください")</f>
        <v>#REF!</v>
      </c>
      <c r="B112" s="24"/>
      <c r="C112" s="24"/>
      <c r="D112" s="24"/>
      <c r="E112" s="24"/>
      <c r="F112" s="24"/>
      <c r="G112" s="24"/>
      <c r="H112" s="24"/>
      <c r="I112" s="24"/>
      <c r="J112" s="24"/>
      <c r="K112" s="24"/>
      <c r="L112" s="24" t="s">
        <v>19</v>
      </c>
      <c r="M112" s="24"/>
      <c r="N112" s="306"/>
      <c r="O112" s="306"/>
      <c r="P112" s="306"/>
      <c r="Q112" s="306"/>
      <c r="R112" s="259" t="s">
        <v>167</v>
      </c>
      <c r="S112" s="259"/>
      <c r="T112" s="259"/>
      <c r="U112" s="24"/>
      <c r="V112" s="24" t="s">
        <v>19</v>
      </c>
      <c r="W112" s="307"/>
      <c r="X112" s="307"/>
      <c r="Y112" s="307"/>
      <c r="Z112" s="307"/>
      <c r="AA112" s="307"/>
      <c r="AB112" s="307"/>
      <c r="AC112" s="307"/>
      <c r="AD112" s="307"/>
      <c r="AE112" s="307"/>
      <c r="AF112" s="307"/>
      <c r="AG112" s="307"/>
      <c r="AH112" s="307"/>
      <c r="AI112" s="307"/>
      <c r="AJ112" s="307"/>
      <c r="AK112" s="307"/>
      <c r="AL112" s="24" t="s">
        <v>89</v>
      </c>
      <c r="AM112" s="24"/>
      <c r="AN112" s="307"/>
      <c r="AO112" s="307"/>
      <c r="AP112" s="307"/>
      <c r="AQ112" s="307"/>
      <c r="AR112" s="307"/>
      <c r="AS112" s="307"/>
      <c r="AT112" s="307"/>
      <c r="AU112" s="307"/>
      <c r="AV112" s="307"/>
      <c r="AW112" s="307"/>
      <c r="AX112" s="307"/>
      <c r="AY112" s="307"/>
      <c r="AZ112" s="307"/>
      <c r="BA112" s="307"/>
      <c r="BB112" s="307"/>
      <c r="BC112" s="24" t="s">
        <v>89</v>
      </c>
      <c r="BD112" s="24"/>
      <c r="BE112" s="308">
        <f t="shared" si="2"/>
        <v>0</v>
      </c>
      <c r="BF112" s="308"/>
      <c r="BG112" s="308"/>
      <c r="BH112" s="308"/>
      <c r="BI112" s="308"/>
      <c r="BJ112" s="308"/>
      <c r="BK112" s="308"/>
      <c r="BL112" s="308"/>
      <c r="BM112" s="308"/>
      <c r="BN112" s="308"/>
      <c r="BO112" s="308"/>
      <c r="BP112" s="308"/>
      <c r="BQ112" s="308"/>
      <c r="BR112" s="308"/>
      <c r="BS112" s="308"/>
      <c r="BT112" s="66"/>
      <c r="BU112" s="62" t="s">
        <v>60</v>
      </c>
      <c r="BV112" s="62"/>
      <c r="BW112" s="62"/>
      <c r="BX112" s="62"/>
      <c r="BY112" s="62"/>
      <c r="BZ112" s="24"/>
      <c r="CA112" s="24"/>
    </row>
    <row r="113" spans="1:87" s="2" customFormat="1" ht="14.25" customHeight="1">
      <c r="A113" s="158" t="e">
        <f>IF(#REF!="4面12欄の別紙あり","必要書式枚数にする","このチェックを外してください")</f>
        <v>#REF!</v>
      </c>
      <c r="B113" s="24"/>
      <c r="C113" s="24"/>
      <c r="D113" s="24"/>
      <c r="E113" s="24"/>
      <c r="F113" s="24"/>
      <c r="G113" s="24"/>
      <c r="H113" s="24"/>
      <c r="I113" s="24"/>
      <c r="J113" s="24"/>
      <c r="K113" s="24"/>
      <c r="L113" s="24" t="s">
        <v>19</v>
      </c>
      <c r="M113" s="24"/>
      <c r="N113" s="306"/>
      <c r="O113" s="306"/>
      <c r="P113" s="306"/>
      <c r="Q113" s="306"/>
      <c r="R113" s="259" t="s">
        <v>167</v>
      </c>
      <c r="S113" s="259"/>
      <c r="T113" s="259"/>
      <c r="U113" s="24"/>
      <c r="V113" s="24" t="s">
        <v>19</v>
      </c>
      <c r="W113" s="307"/>
      <c r="X113" s="307"/>
      <c r="Y113" s="307"/>
      <c r="Z113" s="307"/>
      <c r="AA113" s="307"/>
      <c r="AB113" s="307"/>
      <c r="AC113" s="307"/>
      <c r="AD113" s="307"/>
      <c r="AE113" s="307"/>
      <c r="AF113" s="307"/>
      <c r="AG113" s="307"/>
      <c r="AH113" s="307"/>
      <c r="AI113" s="307"/>
      <c r="AJ113" s="307"/>
      <c r="AK113" s="307"/>
      <c r="AL113" s="24" t="s">
        <v>89</v>
      </c>
      <c r="AM113" s="24"/>
      <c r="AN113" s="307"/>
      <c r="AO113" s="307"/>
      <c r="AP113" s="307"/>
      <c r="AQ113" s="307"/>
      <c r="AR113" s="307"/>
      <c r="AS113" s="307"/>
      <c r="AT113" s="307"/>
      <c r="AU113" s="307"/>
      <c r="AV113" s="307"/>
      <c r="AW113" s="307"/>
      <c r="AX113" s="307"/>
      <c r="AY113" s="307"/>
      <c r="AZ113" s="307"/>
      <c r="BA113" s="307"/>
      <c r="BB113" s="307"/>
      <c r="BC113" s="24" t="s">
        <v>89</v>
      </c>
      <c r="BD113" s="24"/>
      <c r="BE113" s="308">
        <f t="shared" si="2"/>
        <v>0</v>
      </c>
      <c r="BF113" s="308"/>
      <c r="BG113" s="308"/>
      <c r="BH113" s="308"/>
      <c r="BI113" s="308"/>
      <c r="BJ113" s="308"/>
      <c r="BK113" s="308"/>
      <c r="BL113" s="308"/>
      <c r="BM113" s="308"/>
      <c r="BN113" s="308"/>
      <c r="BO113" s="308"/>
      <c r="BP113" s="308"/>
      <c r="BQ113" s="308"/>
      <c r="BR113" s="308"/>
      <c r="BS113" s="308"/>
      <c r="BT113" s="66"/>
      <c r="BU113" s="62" t="s">
        <v>60</v>
      </c>
      <c r="BV113" s="62"/>
      <c r="BW113" s="62"/>
      <c r="BX113" s="62"/>
      <c r="BY113" s="62"/>
      <c r="BZ113" s="24"/>
      <c r="CA113" s="24"/>
    </row>
    <row r="114" spans="1:87" s="2" customFormat="1" ht="14.25" customHeight="1">
      <c r="A114" s="158" t="e">
        <f>IF(#REF!="4面12欄の別紙あり","必要書式枚数にする","このチェックを外してください")</f>
        <v>#REF!</v>
      </c>
      <c r="B114" s="24"/>
      <c r="C114" s="24"/>
      <c r="D114" s="24"/>
      <c r="E114" s="24"/>
      <c r="F114" s="24"/>
      <c r="G114" s="24"/>
      <c r="H114" s="24"/>
      <c r="I114" s="24"/>
      <c r="J114" s="24"/>
      <c r="K114" s="24"/>
      <c r="L114" s="24" t="s">
        <v>19</v>
      </c>
      <c r="M114" s="24"/>
      <c r="N114" s="306"/>
      <c r="O114" s="306"/>
      <c r="P114" s="306"/>
      <c r="Q114" s="306"/>
      <c r="R114" s="259" t="s">
        <v>167</v>
      </c>
      <c r="S114" s="259"/>
      <c r="T114" s="259"/>
      <c r="U114" s="24"/>
      <c r="V114" s="24" t="s">
        <v>19</v>
      </c>
      <c r="W114" s="307"/>
      <c r="X114" s="307"/>
      <c r="Y114" s="307"/>
      <c r="Z114" s="307"/>
      <c r="AA114" s="307"/>
      <c r="AB114" s="307"/>
      <c r="AC114" s="307"/>
      <c r="AD114" s="307"/>
      <c r="AE114" s="307"/>
      <c r="AF114" s="307"/>
      <c r="AG114" s="307"/>
      <c r="AH114" s="307"/>
      <c r="AI114" s="307"/>
      <c r="AJ114" s="307"/>
      <c r="AK114" s="307"/>
      <c r="AL114" s="24" t="s">
        <v>89</v>
      </c>
      <c r="AM114" s="24"/>
      <c r="AN114" s="307"/>
      <c r="AO114" s="307"/>
      <c r="AP114" s="307"/>
      <c r="AQ114" s="307"/>
      <c r="AR114" s="307"/>
      <c r="AS114" s="307"/>
      <c r="AT114" s="307"/>
      <c r="AU114" s="307"/>
      <c r="AV114" s="307"/>
      <c r="AW114" s="307"/>
      <c r="AX114" s="307"/>
      <c r="AY114" s="307"/>
      <c r="AZ114" s="307"/>
      <c r="BA114" s="307"/>
      <c r="BB114" s="307"/>
      <c r="BC114" s="24" t="s">
        <v>89</v>
      </c>
      <c r="BD114" s="24"/>
      <c r="BE114" s="308">
        <f t="shared" si="2"/>
        <v>0</v>
      </c>
      <c r="BF114" s="308"/>
      <c r="BG114" s="308"/>
      <c r="BH114" s="308"/>
      <c r="BI114" s="308"/>
      <c r="BJ114" s="308"/>
      <c r="BK114" s="308"/>
      <c r="BL114" s="308"/>
      <c r="BM114" s="308"/>
      <c r="BN114" s="308"/>
      <c r="BO114" s="308"/>
      <c r="BP114" s="308"/>
      <c r="BQ114" s="308"/>
      <c r="BR114" s="308"/>
      <c r="BS114" s="308"/>
      <c r="BT114" s="66"/>
      <c r="BU114" s="62" t="s">
        <v>60</v>
      </c>
      <c r="BV114" s="62"/>
      <c r="BW114" s="62"/>
      <c r="BX114" s="62"/>
      <c r="BY114" s="62"/>
      <c r="BZ114" s="24"/>
      <c r="CA114" s="24"/>
    </row>
    <row r="115" spans="1:87" s="2" customFormat="1" ht="14.25" customHeight="1">
      <c r="A115" s="158" t="e">
        <f>IF(#REF!="4面12欄の別紙あり","必要書式枚数にする","このチェックを外してください")</f>
        <v>#REF!</v>
      </c>
      <c r="B115" s="24"/>
      <c r="C115" s="24"/>
      <c r="D115" s="24"/>
      <c r="E115" s="24"/>
      <c r="F115" s="24"/>
      <c r="G115" s="24"/>
      <c r="H115" s="24"/>
      <c r="I115" s="24"/>
      <c r="J115" s="24"/>
      <c r="K115" s="24"/>
      <c r="L115" s="24" t="s">
        <v>19</v>
      </c>
      <c r="M115" s="24"/>
      <c r="N115" s="306"/>
      <c r="O115" s="306"/>
      <c r="P115" s="306"/>
      <c r="Q115" s="306"/>
      <c r="R115" s="259" t="s">
        <v>167</v>
      </c>
      <c r="S115" s="259"/>
      <c r="T115" s="259"/>
      <c r="U115" s="24"/>
      <c r="V115" s="24" t="s">
        <v>19</v>
      </c>
      <c r="W115" s="307"/>
      <c r="X115" s="307"/>
      <c r="Y115" s="307"/>
      <c r="Z115" s="307"/>
      <c r="AA115" s="307"/>
      <c r="AB115" s="307"/>
      <c r="AC115" s="307"/>
      <c r="AD115" s="307"/>
      <c r="AE115" s="307"/>
      <c r="AF115" s="307"/>
      <c r="AG115" s="307"/>
      <c r="AH115" s="307"/>
      <c r="AI115" s="307"/>
      <c r="AJ115" s="307"/>
      <c r="AK115" s="307"/>
      <c r="AL115" s="24" t="s">
        <v>89</v>
      </c>
      <c r="AM115" s="24"/>
      <c r="AN115" s="307"/>
      <c r="AO115" s="307"/>
      <c r="AP115" s="307"/>
      <c r="AQ115" s="307"/>
      <c r="AR115" s="307"/>
      <c r="AS115" s="307"/>
      <c r="AT115" s="307"/>
      <c r="AU115" s="307"/>
      <c r="AV115" s="307"/>
      <c r="AW115" s="307"/>
      <c r="AX115" s="307"/>
      <c r="AY115" s="307"/>
      <c r="AZ115" s="307"/>
      <c r="BA115" s="307"/>
      <c r="BB115" s="307"/>
      <c r="BC115" s="24" t="s">
        <v>89</v>
      </c>
      <c r="BD115" s="24"/>
      <c r="BE115" s="308">
        <f t="shared" si="2"/>
        <v>0</v>
      </c>
      <c r="BF115" s="308"/>
      <c r="BG115" s="308"/>
      <c r="BH115" s="308"/>
      <c r="BI115" s="308"/>
      <c r="BJ115" s="308"/>
      <c r="BK115" s="308"/>
      <c r="BL115" s="308"/>
      <c r="BM115" s="308"/>
      <c r="BN115" s="308"/>
      <c r="BO115" s="308"/>
      <c r="BP115" s="308"/>
      <c r="BQ115" s="308"/>
      <c r="BR115" s="308"/>
      <c r="BS115" s="308"/>
      <c r="BT115" s="66"/>
      <c r="BU115" s="62" t="s">
        <v>60</v>
      </c>
      <c r="BV115" s="62"/>
      <c r="BW115" s="62"/>
      <c r="BX115" s="62"/>
      <c r="BY115" s="62"/>
      <c r="BZ115" s="24"/>
      <c r="CA115" s="24"/>
    </row>
    <row r="116" spans="1:87" s="2" customFormat="1" ht="14.25" customHeight="1">
      <c r="A116" s="158" t="e">
        <f>IF(#REF!="4面12欄の別紙あり","必要書式枚数にする","このチェックを外してください")</f>
        <v>#REF!</v>
      </c>
      <c r="B116" s="24"/>
      <c r="C116" s="24"/>
      <c r="D116" s="24"/>
      <c r="E116" s="24"/>
      <c r="F116" s="24"/>
      <c r="G116" s="24"/>
      <c r="H116" s="24"/>
      <c r="I116" s="24"/>
      <c r="J116" s="24"/>
      <c r="K116" s="24"/>
      <c r="L116" s="24" t="s">
        <v>19</v>
      </c>
      <c r="M116" s="24"/>
      <c r="N116" s="306"/>
      <c r="O116" s="306"/>
      <c r="P116" s="306"/>
      <c r="Q116" s="306"/>
      <c r="R116" s="259" t="s">
        <v>167</v>
      </c>
      <c r="S116" s="259"/>
      <c r="T116" s="259"/>
      <c r="U116" s="24"/>
      <c r="V116" s="24" t="s">
        <v>19</v>
      </c>
      <c r="W116" s="307"/>
      <c r="X116" s="307"/>
      <c r="Y116" s="307"/>
      <c r="Z116" s="307"/>
      <c r="AA116" s="307"/>
      <c r="AB116" s="307"/>
      <c r="AC116" s="307"/>
      <c r="AD116" s="307"/>
      <c r="AE116" s="307"/>
      <c r="AF116" s="307"/>
      <c r="AG116" s="307"/>
      <c r="AH116" s="307"/>
      <c r="AI116" s="307"/>
      <c r="AJ116" s="307"/>
      <c r="AK116" s="307"/>
      <c r="AL116" s="24" t="s">
        <v>89</v>
      </c>
      <c r="AM116" s="24"/>
      <c r="AN116" s="307"/>
      <c r="AO116" s="307"/>
      <c r="AP116" s="307"/>
      <c r="AQ116" s="307"/>
      <c r="AR116" s="307"/>
      <c r="AS116" s="307"/>
      <c r="AT116" s="307"/>
      <c r="AU116" s="307"/>
      <c r="AV116" s="307"/>
      <c r="AW116" s="307"/>
      <c r="AX116" s="307"/>
      <c r="AY116" s="307"/>
      <c r="AZ116" s="307"/>
      <c r="BA116" s="307"/>
      <c r="BB116" s="307"/>
      <c r="BC116" s="24" t="s">
        <v>89</v>
      </c>
      <c r="BD116" s="24"/>
      <c r="BE116" s="308">
        <f t="shared" si="2"/>
        <v>0</v>
      </c>
      <c r="BF116" s="308"/>
      <c r="BG116" s="308"/>
      <c r="BH116" s="308"/>
      <c r="BI116" s="308"/>
      <c r="BJ116" s="308"/>
      <c r="BK116" s="308"/>
      <c r="BL116" s="308"/>
      <c r="BM116" s="308"/>
      <c r="BN116" s="308"/>
      <c r="BO116" s="308"/>
      <c r="BP116" s="308"/>
      <c r="BQ116" s="308"/>
      <c r="BR116" s="308"/>
      <c r="BS116" s="308"/>
      <c r="BT116" s="66"/>
      <c r="BU116" s="62" t="s">
        <v>60</v>
      </c>
      <c r="BV116" s="62"/>
      <c r="BW116" s="62"/>
      <c r="BX116" s="62"/>
      <c r="BY116" s="62"/>
      <c r="BZ116" s="24"/>
      <c r="CA116" s="24"/>
    </row>
    <row r="117" spans="1:87" s="2" customFormat="1" ht="14.25" customHeight="1">
      <c r="A117" s="158" t="e">
        <f>IF(#REF!="4面12欄の別紙あり","必要書式枚数にする","このチェックを外してください")</f>
        <v>#REF!</v>
      </c>
      <c r="B117" s="24"/>
      <c r="C117" s="24"/>
      <c r="D117" s="24"/>
      <c r="E117" s="24"/>
      <c r="F117" s="24"/>
      <c r="G117" s="24"/>
      <c r="H117" s="24"/>
      <c r="I117" s="24"/>
      <c r="J117" s="24"/>
      <c r="K117" s="24"/>
      <c r="L117" s="24" t="s">
        <v>19</v>
      </c>
      <c r="M117" s="24"/>
      <c r="N117" s="306"/>
      <c r="O117" s="306"/>
      <c r="P117" s="306"/>
      <c r="Q117" s="306"/>
      <c r="R117" s="259" t="s">
        <v>167</v>
      </c>
      <c r="S117" s="259"/>
      <c r="T117" s="259"/>
      <c r="U117" s="24"/>
      <c r="V117" s="24" t="s">
        <v>19</v>
      </c>
      <c r="W117" s="307"/>
      <c r="X117" s="307"/>
      <c r="Y117" s="307"/>
      <c r="Z117" s="307"/>
      <c r="AA117" s="307"/>
      <c r="AB117" s="307"/>
      <c r="AC117" s="307"/>
      <c r="AD117" s="307"/>
      <c r="AE117" s="307"/>
      <c r="AF117" s="307"/>
      <c r="AG117" s="307"/>
      <c r="AH117" s="307"/>
      <c r="AI117" s="307"/>
      <c r="AJ117" s="307"/>
      <c r="AK117" s="307"/>
      <c r="AL117" s="24" t="s">
        <v>89</v>
      </c>
      <c r="AM117" s="24"/>
      <c r="AN117" s="307"/>
      <c r="AO117" s="307"/>
      <c r="AP117" s="307"/>
      <c r="AQ117" s="307"/>
      <c r="AR117" s="307"/>
      <c r="AS117" s="307"/>
      <c r="AT117" s="307"/>
      <c r="AU117" s="307"/>
      <c r="AV117" s="307"/>
      <c r="AW117" s="307"/>
      <c r="AX117" s="307"/>
      <c r="AY117" s="307"/>
      <c r="AZ117" s="307"/>
      <c r="BA117" s="307"/>
      <c r="BB117" s="307"/>
      <c r="BC117" s="24" t="s">
        <v>89</v>
      </c>
      <c r="BD117" s="24"/>
      <c r="BE117" s="308">
        <f t="shared" si="2"/>
        <v>0</v>
      </c>
      <c r="BF117" s="308"/>
      <c r="BG117" s="308"/>
      <c r="BH117" s="308"/>
      <c r="BI117" s="308"/>
      <c r="BJ117" s="308"/>
      <c r="BK117" s="308"/>
      <c r="BL117" s="308"/>
      <c r="BM117" s="308"/>
      <c r="BN117" s="308"/>
      <c r="BO117" s="308"/>
      <c r="BP117" s="308"/>
      <c r="BQ117" s="308"/>
      <c r="BR117" s="308"/>
      <c r="BS117" s="308"/>
      <c r="BT117" s="66"/>
      <c r="BU117" s="62" t="s">
        <v>60</v>
      </c>
      <c r="BV117" s="62"/>
      <c r="BW117" s="62"/>
      <c r="BX117" s="62"/>
      <c r="BY117" s="62"/>
      <c r="BZ117" s="24"/>
      <c r="CA117" s="24"/>
    </row>
    <row r="118" spans="1:87" s="2" customFormat="1" ht="14.25" customHeight="1">
      <c r="A118" s="158" t="e">
        <f>IF(#REF!="4面12欄の別紙あり","必要書式枚数にする","このチェックを外してください")</f>
        <v>#REF!</v>
      </c>
      <c r="B118" s="28"/>
      <c r="C118" s="28"/>
      <c r="D118" s="239" t="s">
        <v>168</v>
      </c>
      <c r="E118" s="239"/>
      <c r="F118" s="239"/>
      <c r="G118" s="239"/>
      <c r="H118" s="239"/>
      <c r="I118" s="239"/>
      <c r="J118" s="239"/>
      <c r="K118" s="239"/>
      <c r="L118" s="28"/>
      <c r="M118" s="28"/>
      <c r="N118" s="28"/>
      <c r="O118" s="28"/>
      <c r="P118" s="28"/>
      <c r="Q118" s="28"/>
      <c r="R118" s="28"/>
      <c r="S118" s="28"/>
      <c r="T118" s="28"/>
      <c r="U118" s="28"/>
      <c r="V118" s="28" t="s">
        <v>19</v>
      </c>
      <c r="W118" s="343">
        <f>SUM(W88:AK117)</f>
        <v>0</v>
      </c>
      <c r="X118" s="343"/>
      <c r="Y118" s="343"/>
      <c r="Z118" s="343"/>
      <c r="AA118" s="343"/>
      <c r="AB118" s="343"/>
      <c r="AC118" s="343"/>
      <c r="AD118" s="343"/>
      <c r="AE118" s="343"/>
      <c r="AF118" s="343"/>
      <c r="AG118" s="343"/>
      <c r="AH118" s="343"/>
      <c r="AI118" s="343"/>
      <c r="AJ118" s="343"/>
      <c r="AK118" s="343"/>
      <c r="AL118" s="28" t="s">
        <v>89</v>
      </c>
      <c r="AM118" s="28"/>
      <c r="AN118" s="343">
        <f>SUM(AN88:BB117)</f>
        <v>0</v>
      </c>
      <c r="AO118" s="343"/>
      <c r="AP118" s="343"/>
      <c r="AQ118" s="343"/>
      <c r="AR118" s="343"/>
      <c r="AS118" s="343"/>
      <c r="AT118" s="343"/>
      <c r="AU118" s="343"/>
      <c r="AV118" s="343"/>
      <c r="AW118" s="343"/>
      <c r="AX118" s="343"/>
      <c r="AY118" s="343"/>
      <c r="AZ118" s="343"/>
      <c r="BA118" s="343"/>
      <c r="BB118" s="343"/>
      <c r="BC118" s="28" t="s">
        <v>89</v>
      </c>
      <c r="BD118" s="28"/>
      <c r="BE118" s="343">
        <f>W118+AN118</f>
        <v>0</v>
      </c>
      <c r="BF118" s="343"/>
      <c r="BG118" s="343"/>
      <c r="BH118" s="343"/>
      <c r="BI118" s="343"/>
      <c r="BJ118" s="343"/>
      <c r="BK118" s="343"/>
      <c r="BL118" s="343"/>
      <c r="BM118" s="343"/>
      <c r="BN118" s="343"/>
      <c r="BO118" s="343"/>
      <c r="BP118" s="343"/>
      <c r="BQ118" s="343"/>
      <c r="BR118" s="343"/>
      <c r="BS118" s="343"/>
      <c r="BT118" s="128"/>
      <c r="BU118" s="126" t="s">
        <v>60</v>
      </c>
      <c r="BV118" s="126"/>
      <c r="BW118" s="126"/>
      <c r="BX118" s="126"/>
      <c r="BY118" s="126"/>
      <c r="BZ118" s="28"/>
      <c r="CA118" s="28"/>
    </row>
    <row r="119" spans="1:87" s="2" customFormat="1" ht="4.5" customHeight="1">
      <c r="A119" s="158"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8"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7" t="s">
        <v>855</v>
      </c>
      <c r="B121" s="24"/>
      <c r="C121" s="24"/>
      <c r="D121" s="24"/>
      <c r="E121" s="24"/>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c r="BD121" s="342"/>
      <c r="BE121" s="342"/>
      <c r="BF121" s="342"/>
      <c r="BG121" s="342"/>
      <c r="BH121" s="342"/>
      <c r="BI121" s="342"/>
      <c r="BJ121" s="342"/>
      <c r="BK121" s="342"/>
      <c r="BL121" s="342"/>
      <c r="BM121" s="342"/>
      <c r="BN121" s="342"/>
      <c r="BO121" s="342"/>
      <c r="BP121" s="342"/>
      <c r="BQ121" s="342"/>
      <c r="BR121" s="342"/>
      <c r="BS121" s="342"/>
      <c r="BT121" s="342"/>
      <c r="BU121" s="342"/>
      <c r="BV121" s="342"/>
      <c r="BW121" s="342"/>
      <c r="BX121" s="342"/>
      <c r="BY121" s="342"/>
      <c r="BZ121" s="342"/>
      <c r="CA121" s="25"/>
      <c r="CI121" s="140"/>
    </row>
    <row r="122" spans="1:87" s="1" customFormat="1" ht="17.100000000000001" customHeight="1">
      <c r="A122" s="157" t="s">
        <v>855</v>
      </c>
      <c r="B122" s="24"/>
      <c r="C122" s="24"/>
      <c r="D122" s="24"/>
      <c r="E122" s="24"/>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c r="BD122" s="342"/>
      <c r="BE122" s="342"/>
      <c r="BF122" s="342"/>
      <c r="BG122" s="342"/>
      <c r="BH122" s="342"/>
      <c r="BI122" s="342"/>
      <c r="BJ122" s="342"/>
      <c r="BK122" s="342"/>
      <c r="BL122" s="342"/>
      <c r="BM122" s="342"/>
      <c r="BN122" s="342"/>
      <c r="BO122" s="342"/>
      <c r="BP122" s="342"/>
      <c r="BQ122" s="342"/>
      <c r="BR122" s="342"/>
      <c r="BS122" s="342"/>
      <c r="BT122" s="342"/>
      <c r="BU122" s="342"/>
      <c r="BV122" s="342"/>
      <c r="BW122" s="342"/>
      <c r="BX122" s="342"/>
      <c r="BY122" s="342"/>
      <c r="BZ122" s="342"/>
      <c r="CA122" s="25"/>
      <c r="CI122" s="140"/>
    </row>
    <row r="123" spans="1:87" s="1" customFormat="1" ht="17.100000000000001" customHeight="1">
      <c r="A123" s="157" t="s">
        <v>855</v>
      </c>
      <c r="B123" s="24"/>
      <c r="C123" s="24"/>
      <c r="D123" s="24"/>
      <c r="E123" s="24"/>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c r="BD123" s="342"/>
      <c r="BE123" s="342"/>
      <c r="BF123" s="342"/>
      <c r="BG123" s="342"/>
      <c r="BH123" s="342"/>
      <c r="BI123" s="342"/>
      <c r="BJ123" s="342"/>
      <c r="BK123" s="342"/>
      <c r="BL123" s="342"/>
      <c r="BM123" s="342"/>
      <c r="BN123" s="342"/>
      <c r="BO123" s="342"/>
      <c r="BP123" s="342"/>
      <c r="BQ123" s="342"/>
      <c r="BR123" s="342"/>
      <c r="BS123" s="342"/>
      <c r="BT123" s="342"/>
      <c r="BU123" s="342"/>
      <c r="BV123" s="342"/>
      <c r="BW123" s="342"/>
      <c r="BX123" s="342"/>
      <c r="BY123" s="342"/>
      <c r="BZ123" s="342"/>
      <c r="CA123" s="25"/>
      <c r="CI123" s="140"/>
    </row>
    <row r="124" spans="1:87" s="1" customFormat="1" ht="17.100000000000001" customHeight="1">
      <c r="A124" s="157" t="s">
        <v>855</v>
      </c>
      <c r="B124" s="24"/>
      <c r="C124" s="24"/>
      <c r="D124" s="24"/>
      <c r="E124" s="24"/>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c r="BD124" s="342"/>
      <c r="BE124" s="342"/>
      <c r="BF124" s="342"/>
      <c r="BG124" s="342"/>
      <c r="BH124" s="342"/>
      <c r="BI124" s="342"/>
      <c r="BJ124" s="342"/>
      <c r="BK124" s="342"/>
      <c r="BL124" s="342"/>
      <c r="BM124" s="342"/>
      <c r="BN124" s="342"/>
      <c r="BO124" s="342"/>
      <c r="BP124" s="342"/>
      <c r="BQ124" s="342"/>
      <c r="BR124" s="342"/>
      <c r="BS124" s="342"/>
      <c r="BT124" s="342"/>
      <c r="BU124" s="342"/>
      <c r="BV124" s="342"/>
      <c r="BW124" s="342"/>
      <c r="BX124" s="342"/>
      <c r="BY124" s="342"/>
      <c r="BZ124" s="342"/>
      <c r="CA124" s="25"/>
      <c r="CI124" s="140"/>
    </row>
    <row r="125" spans="1:87" s="2" customFormat="1" ht="15.75" customHeight="1">
      <c r="A125" s="7" t="s">
        <v>1005</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1005</v>
      </c>
      <c r="CD125" s="4"/>
      <c r="CE125" s="4"/>
      <c r="CF125" s="4"/>
      <c r="CG125" s="4"/>
      <c r="CI125" s="58"/>
    </row>
    <row r="126" spans="1:87" ht="17.100000000000001" customHeight="1">
      <c r="A126" s="157" t="s">
        <v>855</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N3g+iZ90zfwZyXoFuFSj11+JscJPpw0f+VnTFBX6He4JiC2wHQhZSFsnq+3ubxlnP6bDEihhKh8fpD4KqJhnIA==" saltValue="pWBEU8qe3HQZVF8LQs3cAw=="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25"/>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374" t="s">
        <v>1167</v>
      </c>
      <c r="CK2" s="374"/>
      <c r="CL2" s="374"/>
      <c r="CM2" s="374"/>
      <c r="CN2" s="374"/>
      <c r="CO2" s="374"/>
      <c r="CP2" s="374"/>
      <c r="CQ2" s="374"/>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374"/>
      <c r="CK3" s="374"/>
      <c r="CL3" s="374"/>
      <c r="CM3" s="374"/>
      <c r="CN3" s="374"/>
      <c r="CO3" s="374"/>
      <c r="CP3" s="374"/>
      <c r="CQ3" s="374"/>
    </row>
    <row r="4" spans="1:95" s="24" customFormat="1" ht="18" customHeight="1">
      <c r="A4" s="285" t="s">
        <v>666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314</v>
      </c>
      <c r="CD4" s="56" t="s">
        <v>548</v>
      </c>
      <c r="CJ4" s="374"/>
      <c r="CK4" s="374"/>
      <c r="CL4" s="374"/>
      <c r="CM4" s="374"/>
      <c r="CN4" s="374"/>
      <c r="CO4" s="374"/>
      <c r="CP4" s="374"/>
      <c r="CQ4" s="374"/>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9" t="s">
        <v>1097</v>
      </c>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B5" s="1"/>
      <c r="CC5" s="56" t="s">
        <v>312</v>
      </c>
      <c r="CD5" s="56" t="s">
        <v>549</v>
      </c>
      <c r="CJ5" s="374"/>
      <c r="CK5" s="374"/>
      <c r="CL5" s="374"/>
      <c r="CM5" s="374"/>
      <c r="CN5" s="374"/>
      <c r="CO5" s="374"/>
      <c r="CP5" s="374"/>
      <c r="CQ5" s="374"/>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75">
        <f>shinsei_NUSHI_NAME_KANA</f>
        <v>0</v>
      </c>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B8" s="1"/>
      <c r="CC8" s="56" t="s">
        <v>310</v>
      </c>
      <c r="CD8" s="56" t="s">
        <v>552</v>
      </c>
    </row>
    <row r="9" spans="1:95" s="24" customFormat="1" ht="16.5" customHeight="1">
      <c r="B9" s="24" t="s">
        <v>13</v>
      </c>
      <c r="R9" s="275" t="str">
        <f>owner_name1_company&amp;"　"&amp;owner_name1_position&amp;"　"&amp;owner_name1</f>
        <v>　　</v>
      </c>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B9" s="1"/>
      <c r="CC9" s="56" t="s">
        <v>335</v>
      </c>
      <c r="CD9" s="56" t="s">
        <v>553</v>
      </c>
    </row>
    <row r="10" spans="1:95" s="24" customFormat="1" ht="16.5" customHeight="1">
      <c r="B10" s="24" t="s">
        <v>14</v>
      </c>
      <c r="R10" s="275">
        <f>shinsei_NUSHI_POST_CODE</f>
        <v>0</v>
      </c>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B10" s="1"/>
      <c r="CC10" s="56" t="s">
        <v>336</v>
      </c>
      <c r="CD10" s="56" t="s">
        <v>667</v>
      </c>
    </row>
    <row r="11" spans="1:95" s="24" customFormat="1" ht="16.5" customHeight="1">
      <c r="B11" s="24" t="s">
        <v>15</v>
      </c>
      <c r="R11" s="275" t="str">
        <f>shinsei_NUSHI_KEN&amp;shinsei_NUSHI_ADDRESS</f>
        <v>選択</v>
      </c>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75">
        <f>shinsei_DAIRI_SIKAKU</f>
        <v>0</v>
      </c>
      <c r="V15" s="275"/>
      <c r="W15" s="275"/>
      <c r="X15" s="275"/>
      <c r="Y15" s="65" t="s">
        <v>20</v>
      </c>
      <c r="Z15" s="24"/>
      <c r="AA15" s="24"/>
      <c r="AB15" s="24"/>
      <c r="AC15" s="24"/>
      <c r="AD15" s="24"/>
      <c r="AE15" s="24"/>
      <c r="AF15" s="24"/>
      <c r="AG15" s="24"/>
      <c r="AH15" s="24"/>
      <c r="AI15" s="24" t="s">
        <v>19</v>
      </c>
      <c r="AJ15" s="24"/>
      <c r="AK15" s="245">
        <f>shinsei_DAIRI_TOUROKU_KIKAN</f>
        <v>0</v>
      </c>
      <c r="AL15" s="245"/>
      <c r="AM15" s="245"/>
      <c r="AN15" s="245"/>
      <c r="AO15" s="245"/>
      <c r="AP15" s="245"/>
      <c r="AQ15" s="245"/>
      <c r="AR15" s="245"/>
      <c r="AS15" s="245"/>
      <c r="AT15" s="245"/>
      <c r="AU15" s="245"/>
      <c r="AV15" s="245"/>
      <c r="AW15" s="65" t="s">
        <v>21</v>
      </c>
      <c r="AX15" s="24"/>
      <c r="AY15" s="24"/>
      <c r="AZ15" s="24"/>
      <c r="BA15" s="24"/>
      <c r="BB15" s="24"/>
      <c r="BC15" s="24"/>
      <c r="BD15" s="24"/>
      <c r="BE15" s="24"/>
      <c r="BF15" s="275">
        <f>shinsei_DAIRI_KENSETUSI_NO</f>
        <v>0</v>
      </c>
      <c r="BG15" s="275"/>
      <c r="BH15" s="275"/>
      <c r="BI15" s="275"/>
      <c r="BJ15" s="275"/>
      <c r="BK15" s="275"/>
      <c r="BL15" s="275"/>
      <c r="BM15" s="275"/>
      <c r="BN15" s="275"/>
      <c r="BO15" s="275"/>
      <c r="BP15" s="275"/>
      <c r="BQ15" s="275"/>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75">
        <f>shinsei_DAIRI_NAME</f>
        <v>0</v>
      </c>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75">
        <f>shinsei_DAIRI_JIMU_SIKAKU</f>
        <v>0</v>
      </c>
      <c r="V17" s="275"/>
      <c r="W17" s="275"/>
      <c r="X17" s="275"/>
      <c r="Y17" s="65" t="s">
        <v>24</v>
      </c>
      <c r="Z17" s="24"/>
      <c r="AA17" s="24"/>
      <c r="AB17" s="24"/>
      <c r="AC17" s="24"/>
      <c r="AD17" s="24"/>
      <c r="AE17" s="24"/>
      <c r="AF17" s="24"/>
      <c r="AG17" s="24"/>
      <c r="AH17" s="24"/>
      <c r="AI17" s="24" t="s">
        <v>19</v>
      </c>
      <c r="AJ17" s="24"/>
      <c r="AK17" s="275">
        <f>shinsei_DAIRI_JIMU_TOUROKU_KIKAN</f>
        <v>0</v>
      </c>
      <c r="AL17" s="275"/>
      <c r="AM17" s="275"/>
      <c r="AN17" s="275"/>
      <c r="AO17" s="275"/>
      <c r="AP17" s="275"/>
      <c r="AQ17" s="275"/>
      <c r="AR17" s="275"/>
      <c r="AS17" s="275"/>
      <c r="AT17" s="24" t="s">
        <v>25</v>
      </c>
      <c r="AU17" s="24"/>
      <c r="AV17" s="24"/>
      <c r="AW17" s="24"/>
      <c r="AX17" s="65"/>
      <c r="AY17" s="24"/>
      <c r="AZ17" s="24"/>
      <c r="BA17" s="24"/>
      <c r="BB17" s="24"/>
      <c r="BC17" s="24"/>
      <c r="BD17" s="47"/>
      <c r="BE17" s="24"/>
      <c r="BF17" s="275">
        <f>shinsei_DAIRI_JIMU_NO</f>
        <v>0</v>
      </c>
      <c r="BG17" s="275"/>
      <c r="BH17" s="275"/>
      <c r="BI17" s="275"/>
      <c r="BJ17" s="275"/>
      <c r="BK17" s="275"/>
      <c r="BL17" s="275"/>
      <c r="BM17" s="275"/>
      <c r="BN17" s="275"/>
      <c r="BO17" s="275"/>
      <c r="BP17" s="275"/>
      <c r="BQ17" s="275"/>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75">
        <f>shinsei_DAIRI_JIMU_NAME</f>
        <v>0</v>
      </c>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75">
        <f>shinsei_DAIRI_POST_CODE</f>
        <v>0</v>
      </c>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75" t="str">
        <f>shinsei_DAIRI_KEN&amp;shinsei_DAIRI_ADDRESS</f>
        <v>選択</v>
      </c>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75">
        <f>shinsei_DAIRI_TEL</f>
        <v>0</v>
      </c>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75">
        <f>shinsei_SEKKEI_SIKAKU</f>
        <v>0</v>
      </c>
      <c r="V26" s="275"/>
      <c r="W26" s="275"/>
      <c r="X26" s="275"/>
      <c r="Y26" s="65" t="s">
        <v>20</v>
      </c>
      <c r="Z26" s="24"/>
      <c r="AA26" s="24"/>
      <c r="AB26" s="24"/>
      <c r="AC26" s="24"/>
      <c r="AD26" s="24"/>
      <c r="AE26" s="24"/>
      <c r="AF26" s="24"/>
      <c r="AG26" s="24"/>
      <c r="AH26" s="24"/>
      <c r="AI26" s="24" t="s">
        <v>19</v>
      </c>
      <c r="AJ26" s="24"/>
      <c r="AK26" s="245">
        <f>shinsei_SEKKEI_TOUROKU_KIKAN</f>
        <v>0</v>
      </c>
      <c r="AL26" s="245"/>
      <c r="AM26" s="245"/>
      <c r="AN26" s="245"/>
      <c r="AO26" s="245"/>
      <c r="AP26" s="245"/>
      <c r="AQ26" s="245"/>
      <c r="AR26" s="245"/>
      <c r="AS26" s="245"/>
      <c r="AT26" s="245"/>
      <c r="AU26" s="245"/>
      <c r="AV26" s="245"/>
      <c r="AW26" s="65" t="s">
        <v>21</v>
      </c>
      <c r="AX26" s="24"/>
      <c r="AY26" s="24"/>
      <c r="AZ26" s="24"/>
      <c r="BA26" s="24"/>
      <c r="BB26" s="24"/>
      <c r="BC26" s="24"/>
      <c r="BD26" s="24"/>
      <c r="BE26" s="24"/>
      <c r="BF26" s="275">
        <f>shinsei_SEKKEI_KENSETUSI_NO</f>
        <v>0</v>
      </c>
      <c r="BG26" s="275"/>
      <c r="BH26" s="275"/>
      <c r="BI26" s="275"/>
      <c r="BJ26" s="275"/>
      <c r="BK26" s="275"/>
      <c r="BL26" s="275"/>
      <c r="BM26" s="275"/>
      <c r="BN26" s="275"/>
      <c r="BO26" s="275"/>
      <c r="BP26" s="275"/>
      <c r="BQ26" s="275"/>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75">
        <f>shinsei_SEKKEI_NAME</f>
        <v>0</v>
      </c>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75">
        <f>shinsei_SEKKEI_JIMU_SIKAKU</f>
        <v>0</v>
      </c>
      <c r="V28" s="275"/>
      <c r="W28" s="275"/>
      <c r="X28" s="275"/>
      <c r="Y28" s="65" t="s">
        <v>24</v>
      </c>
      <c r="Z28" s="24"/>
      <c r="AA28" s="24"/>
      <c r="AB28" s="24"/>
      <c r="AC28" s="24"/>
      <c r="AD28" s="24"/>
      <c r="AE28" s="24"/>
      <c r="AF28" s="24"/>
      <c r="AG28" s="24"/>
      <c r="AH28" s="24"/>
      <c r="AI28" s="24" t="s">
        <v>19</v>
      </c>
      <c r="AJ28" s="24"/>
      <c r="AK28" s="275">
        <f>shinsei_SEKKEI_JIMU_TOUROKU_KIKAN</f>
        <v>0</v>
      </c>
      <c r="AL28" s="275"/>
      <c r="AM28" s="275"/>
      <c r="AN28" s="275"/>
      <c r="AO28" s="275"/>
      <c r="AP28" s="275"/>
      <c r="AQ28" s="275"/>
      <c r="AR28" s="275"/>
      <c r="AS28" s="275"/>
      <c r="AT28" s="24" t="s">
        <v>25</v>
      </c>
      <c r="AU28" s="24"/>
      <c r="AV28" s="24"/>
      <c r="AW28" s="24"/>
      <c r="AX28" s="65"/>
      <c r="AY28" s="24"/>
      <c r="AZ28" s="24"/>
      <c r="BA28" s="24"/>
      <c r="BB28" s="24"/>
      <c r="BC28" s="24"/>
      <c r="BD28" s="24"/>
      <c r="BE28" s="24"/>
      <c r="BF28" s="275">
        <f>shinsei_SEKKEI_JIMU_NO</f>
        <v>0</v>
      </c>
      <c r="BG28" s="275"/>
      <c r="BH28" s="275"/>
      <c r="BI28" s="275"/>
      <c r="BJ28" s="275"/>
      <c r="BK28" s="275"/>
      <c r="BL28" s="275"/>
      <c r="BM28" s="275"/>
      <c r="BN28" s="275"/>
      <c r="BO28" s="275"/>
      <c r="BP28" s="275"/>
      <c r="BQ28" s="275"/>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75">
        <f>shinsei_SEKKEI_JIMU_NAME</f>
        <v>0</v>
      </c>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75">
        <f>shinsei_SEKKEI_POST_CODE</f>
        <v>0</v>
      </c>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75" t="str">
        <f>shinsei_SEKKEI_KEN&amp;shinsei_SEKKEI_ADDRESS</f>
        <v>選択</v>
      </c>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75">
        <f>shinsei_SEKKEI_TEL</f>
        <v>0</v>
      </c>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75">
        <f>shinsei_SEKKEI_DOC</f>
        <v>0</v>
      </c>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75">
        <f>shinsei_SEKKEI1_SIKAKU</f>
        <v>0</v>
      </c>
      <c r="V37" s="275"/>
      <c r="W37" s="275"/>
      <c r="X37" s="275"/>
      <c r="Y37" s="65" t="s">
        <v>20</v>
      </c>
      <c r="Z37" s="24"/>
      <c r="AA37" s="24"/>
      <c r="AB37" s="24"/>
      <c r="AC37" s="24"/>
      <c r="AD37" s="24"/>
      <c r="AE37" s="24"/>
      <c r="AF37" s="24"/>
      <c r="AG37" s="24"/>
      <c r="AH37" s="24"/>
      <c r="AI37" s="24" t="s">
        <v>19</v>
      </c>
      <c r="AJ37" s="24"/>
      <c r="AK37" s="245">
        <f>shinsei_SEKKEI1_TOUROKU_KIKAN</f>
        <v>0</v>
      </c>
      <c r="AL37" s="245"/>
      <c r="AM37" s="245"/>
      <c r="AN37" s="245"/>
      <c r="AO37" s="245"/>
      <c r="AP37" s="245"/>
      <c r="AQ37" s="245"/>
      <c r="AR37" s="245"/>
      <c r="AS37" s="245"/>
      <c r="AT37" s="245"/>
      <c r="AU37" s="245"/>
      <c r="AV37" s="245"/>
      <c r="AW37" s="65" t="s">
        <v>21</v>
      </c>
      <c r="AX37" s="24"/>
      <c r="AY37" s="24"/>
      <c r="AZ37" s="24"/>
      <c r="BA37" s="24"/>
      <c r="BB37" s="24"/>
      <c r="BC37" s="24"/>
      <c r="BD37" s="24"/>
      <c r="BE37" s="24"/>
      <c r="BF37" s="275">
        <f>shinsei_SEKKEI1_KENSETUSI_NO</f>
        <v>0</v>
      </c>
      <c r="BG37" s="275"/>
      <c r="BH37" s="275"/>
      <c r="BI37" s="275"/>
      <c r="BJ37" s="275"/>
      <c r="BK37" s="275"/>
      <c r="BL37" s="275"/>
      <c r="BM37" s="275"/>
      <c r="BN37" s="275"/>
      <c r="BO37" s="275"/>
      <c r="BP37" s="275"/>
      <c r="BQ37" s="275"/>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75">
        <f>shinsei_SEKKEI1_NAME</f>
        <v>0</v>
      </c>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75">
        <f>shinsei_SEKKEI1_JIMU_SIKAKU</f>
        <v>0</v>
      </c>
      <c r="V39" s="275"/>
      <c r="W39" s="275"/>
      <c r="X39" s="275"/>
      <c r="Y39" s="65" t="s">
        <v>24</v>
      </c>
      <c r="Z39" s="24"/>
      <c r="AA39" s="24"/>
      <c r="AB39" s="24"/>
      <c r="AC39" s="24"/>
      <c r="AD39" s="24"/>
      <c r="AE39" s="24"/>
      <c r="AF39" s="24"/>
      <c r="AG39" s="24"/>
      <c r="AH39" s="24"/>
      <c r="AI39" s="24" t="s">
        <v>19</v>
      </c>
      <c r="AJ39" s="24"/>
      <c r="AK39" s="275">
        <f>shinsei_SEKKEI1_JIMU_TOUROKU_KIKAN</f>
        <v>0</v>
      </c>
      <c r="AL39" s="275"/>
      <c r="AM39" s="275"/>
      <c r="AN39" s="275"/>
      <c r="AO39" s="275"/>
      <c r="AP39" s="275"/>
      <c r="AQ39" s="275"/>
      <c r="AR39" s="275"/>
      <c r="AS39" s="275"/>
      <c r="AT39" s="24" t="s">
        <v>25</v>
      </c>
      <c r="AU39" s="24"/>
      <c r="AV39" s="24"/>
      <c r="AW39" s="24"/>
      <c r="AX39" s="65"/>
      <c r="AY39" s="24"/>
      <c r="AZ39" s="24"/>
      <c r="BA39" s="24"/>
      <c r="BB39" s="24"/>
      <c r="BC39" s="24"/>
      <c r="BD39" s="24"/>
      <c r="BE39" s="47"/>
      <c r="BF39" s="275">
        <f>shinsei_SEKKEI1_JIMU_NO</f>
        <v>0</v>
      </c>
      <c r="BG39" s="275"/>
      <c r="BH39" s="275"/>
      <c r="BI39" s="275"/>
      <c r="BJ39" s="275"/>
      <c r="BK39" s="275"/>
      <c r="BL39" s="275"/>
      <c r="BM39" s="275"/>
      <c r="BN39" s="275"/>
      <c r="BO39" s="275"/>
      <c r="BP39" s="275"/>
      <c r="BQ39" s="275"/>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75">
        <f>shinsei_SEKKEI1_JIMU_NAME</f>
        <v>0</v>
      </c>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75">
        <f>shinsei_SEKKEI1_POST_CODE</f>
        <v>0</v>
      </c>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75" t="str">
        <f>shinsei_SEKKEI1_KEN&amp;shinsei_SEKKEI1_ADDRESS</f>
        <v/>
      </c>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75">
        <f>shinsei_SEKKEI1_TEL</f>
        <v>0</v>
      </c>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75">
        <f>shinsei_SEKKEI1_DOC</f>
        <v>0</v>
      </c>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75">
        <f>shinsei_SEKKEI2_SIKAKU</f>
        <v>0</v>
      </c>
      <c r="V47" s="275"/>
      <c r="W47" s="275"/>
      <c r="X47" s="275"/>
      <c r="Y47" s="65" t="s">
        <v>20</v>
      </c>
      <c r="Z47" s="24"/>
      <c r="AA47" s="24"/>
      <c r="AB47" s="24"/>
      <c r="AC47" s="24"/>
      <c r="AD47" s="24"/>
      <c r="AE47" s="24"/>
      <c r="AF47" s="24"/>
      <c r="AG47" s="24"/>
      <c r="AH47" s="24"/>
      <c r="AI47" s="24" t="s">
        <v>19</v>
      </c>
      <c r="AJ47" s="24"/>
      <c r="AK47" s="245">
        <f>shinsei_SEKKEI2_TOUROKU_KIKAN</f>
        <v>0</v>
      </c>
      <c r="AL47" s="245"/>
      <c r="AM47" s="245"/>
      <c r="AN47" s="245"/>
      <c r="AO47" s="245"/>
      <c r="AP47" s="245"/>
      <c r="AQ47" s="245"/>
      <c r="AR47" s="245"/>
      <c r="AS47" s="245"/>
      <c r="AT47" s="245"/>
      <c r="AU47" s="245"/>
      <c r="AV47" s="245"/>
      <c r="AW47" s="65" t="s">
        <v>21</v>
      </c>
      <c r="AX47" s="24"/>
      <c r="AY47" s="24"/>
      <c r="AZ47" s="24"/>
      <c r="BA47" s="24"/>
      <c r="BB47" s="24"/>
      <c r="BC47" s="24"/>
      <c r="BD47" s="24"/>
      <c r="BE47" s="24"/>
      <c r="BF47" s="275">
        <f>shinsei_SEKKEI2_KENSETUSI_NO</f>
        <v>0</v>
      </c>
      <c r="BG47" s="275"/>
      <c r="BH47" s="275"/>
      <c r="BI47" s="275"/>
      <c r="BJ47" s="275"/>
      <c r="BK47" s="275"/>
      <c r="BL47" s="275"/>
      <c r="BM47" s="275"/>
      <c r="BN47" s="275"/>
      <c r="BO47" s="275"/>
      <c r="BP47" s="275"/>
      <c r="BQ47" s="275"/>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75">
        <f>shinsei_SEKKEI2_NAME</f>
        <v>0</v>
      </c>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75">
        <f>shinsei_SEKKEI2_JIMU_SIKAKU</f>
        <v>0</v>
      </c>
      <c r="V49" s="275"/>
      <c r="W49" s="275"/>
      <c r="X49" s="275"/>
      <c r="Y49" s="65" t="s">
        <v>24</v>
      </c>
      <c r="Z49" s="24"/>
      <c r="AA49" s="24"/>
      <c r="AB49" s="24"/>
      <c r="AC49" s="24"/>
      <c r="AD49" s="24"/>
      <c r="AE49" s="24"/>
      <c r="AF49" s="24"/>
      <c r="AG49" s="24"/>
      <c r="AH49" s="24"/>
      <c r="AI49" s="24" t="s">
        <v>19</v>
      </c>
      <c r="AJ49" s="24"/>
      <c r="AK49" s="275">
        <f>shinsei_SEKKEI2_JIMU_TOUROKU_KIKAN</f>
        <v>0</v>
      </c>
      <c r="AL49" s="275"/>
      <c r="AM49" s="275"/>
      <c r="AN49" s="275"/>
      <c r="AO49" s="275"/>
      <c r="AP49" s="275"/>
      <c r="AQ49" s="275"/>
      <c r="AR49" s="275"/>
      <c r="AS49" s="275"/>
      <c r="AT49" s="24" t="s">
        <v>25</v>
      </c>
      <c r="AU49" s="24"/>
      <c r="AV49" s="24"/>
      <c r="AW49" s="24"/>
      <c r="AX49" s="65"/>
      <c r="AY49" s="24"/>
      <c r="AZ49" s="24"/>
      <c r="BA49" s="24"/>
      <c r="BB49" s="24"/>
      <c r="BC49" s="24"/>
      <c r="BD49" s="47"/>
      <c r="BE49" s="24"/>
      <c r="BF49" s="275">
        <f>shinsei_SEKKEI2_JIMU_NO</f>
        <v>0</v>
      </c>
      <c r="BG49" s="275"/>
      <c r="BH49" s="275"/>
      <c r="BI49" s="275"/>
      <c r="BJ49" s="275"/>
      <c r="BK49" s="275"/>
      <c r="BL49" s="275"/>
      <c r="BM49" s="275"/>
      <c r="BN49" s="275"/>
      <c r="BO49" s="275"/>
      <c r="BP49" s="275"/>
      <c r="BQ49" s="275"/>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75">
        <f>shinsei_SEKKEI2_JIMU_NAME</f>
        <v>0</v>
      </c>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row>
    <row r="51" spans="1:78" s="2" customFormat="1" ht="16.5" customHeight="1">
      <c r="A51" s="24"/>
      <c r="B51" s="24" t="s">
        <v>28</v>
      </c>
      <c r="C51" s="24"/>
      <c r="D51" s="24"/>
      <c r="E51" s="24"/>
      <c r="F51" s="24"/>
      <c r="G51" s="24"/>
      <c r="H51" s="24"/>
      <c r="I51" s="24"/>
      <c r="J51" s="24"/>
      <c r="K51" s="24"/>
      <c r="L51" s="24"/>
      <c r="M51" s="24"/>
      <c r="N51" s="24"/>
      <c r="O51" s="24"/>
      <c r="P51" s="24"/>
      <c r="Q51" s="24"/>
      <c r="R51" s="275">
        <f>shinsei_SEKKEI2_POST_CODE</f>
        <v>0</v>
      </c>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row>
    <row r="52" spans="1:78" s="2" customFormat="1" ht="16.5" customHeight="1">
      <c r="A52" s="24"/>
      <c r="B52" s="24" t="s">
        <v>29</v>
      </c>
      <c r="C52" s="24"/>
      <c r="D52" s="24"/>
      <c r="E52" s="24"/>
      <c r="F52" s="24"/>
      <c r="G52" s="24"/>
      <c r="H52" s="24"/>
      <c r="I52" s="24"/>
      <c r="J52" s="24"/>
      <c r="K52" s="24"/>
      <c r="L52" s="24"/>
      <c r="M52" s="24"/>
      <c r="N52" s="24"/>
      <c r="O52" s="24"/>
      <c r="P52" s="24"/>
      <c r="Q52" s="24"/>
      <c r="R52" s="275" t="str">
        <f>shinsei_SEKKEI2_KEN&amp;shinsei_SEKKEI2_ADDRESS</f>
        <v/>
      </c>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row>
    <row r="53" spans="1:78" s="2" customFormat="1" ht="16.5" customHeight="1">
      <c r="A53" s="24"/>
      <c r="B53" s="24" t="s">
        <v>30</v>
      </c>
      <c r="C53" s="24"/>
      <c r="D53" s="24"/>
      <c r="E53" s="24"/>
      <c r="F53" s="24"/>
      <c r="G53" s="24"/>
      <c r="H53" s="24"/>
      <c r="I53" s="24"/>
      <c r="J53" s="24"/>
      <c r="K53" s="24"/>
      <c r="L53" s="24"/>
      <c r="M53" s="24"/>
      <c r="N53" s="24"/>
      <c r="O53" s="24"/>
      <c r="P53" s="24"/>
      <c r="Q53" s="24"/>
      <c r="R53" s="275">
        <f>shinsei_SEKKEI2_TEL</f>
        <v>0</v>
      </c>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75">
        <f>shinsei_SEKKEI2_DOC</f>
        <v>0</v>
      </c>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75">
        <f>shinsei_SEKKEI3_SIKAKU</f>
        <v>0</v>
      </c>
      <c r="V57" s="275"/>
      <c r="W57" s="275"/>
      <c r="X57" s="275"/>
      <c r="Y57" s="65" t="s">
        <v>20</v>
      </c>
      <c r="Z57" s="24"/>
      <c r="AA57" s="24"/>
      <c r="AB57" s="24"/>
      <c r="AC57" s="24"/>
      <c r="AD57" s="24"/>
      <c r="AE57" s="24"/>
      <c r="AF57" s="24"/>
      <c r="AG57" s="24"/>
      <c r="AH57" s="24"/>
      <c r="AI57" s="24" t="s">
        <v>19</v>
      </c>
      <c r="AJ57" s="24"/>
      <c r="AK57" s="245">
        <f>shinsei_SEKKEI3_TOUROKU_KIKAN</f>
        <v>0</v>
      </c>
      <c r="AL57" s="245"/>
      <c r="AM57" s="245"/>
      <c r="AN57" s="245"/>
      <c r="AO57" s="245"/>
      <c r="AP57" s="245"/>
      <c r="AQ57" s="245"/>
      <c r="AR57" s="245"/>
      <c r="AS57" s="245"/>
      <c r="AT57" s="245"/>
      <c r="AU57" s="245"/>
      <c r="AV57" s="245"/>
      <c r="AW57" s="65" t="s">
        <v>21</v>
      </c>
      <c r="AX57" s="24"/>
      <c r="AY57" s="24"/>
      <c r="AZ57" s="24"/>
      <c r="BA57" s="24"/>
      <c r="BB57" s="24"/>
      <c r="BC57" s="24"/>
      <c r="BD57" s="24"/>
      <c r="BE57" s="24"/>
      <c r="BF57" s="275">
        <f>shinsei_SEKKEI3_KENSETUSI_NO</f>
        <v>0</v>
      </c>
      <c r="BG57" s="275"/>
      <c r="BH57" s="275"/>
      <c r="BI57" s="275"/>
      <c r="BJ57" s="275"/>
      <c r="BK57" s="275"/>
      <c r="BL57" s="275"/>
      <c r="BM57" s="275"/>
      <c r="BN57" s="275"/>
      <c r="BO57" s="275"/>
      <c r="BP57" s="275"/>
      <c r="BQ57" s="275"/>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75">
        <f>shinsei_SEKKEI3_NAME</f>
        <v>0</v>
      </c>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75">
        <f>shinsei_SEKKEI3_JIMU_SIKAKU</f>
        <v>0</v>
      </c>
      <c r="V59" s="275"/>
      <c r="W59" s="275"/>
      <c r="X59" s="275"/>
      <c r="Y59" s="65" t="s">
        <v>24</v>
      </c>
      <c r="Z59" s="24"/>
      <c r="AA59" s="24"/>
      <c r="AB59" s="24"/>
      <c r="AC59" s="24"/>
      <c r="AD59" s="24"/>
      <c r="AE59" s="24"/>
      <c r="AF59" s="24"/>
      <c r="AG59" s="24"/>
      <c r="AH59" s="24"/>
      <c r="AI59" s="24" t="s">
        <v>19</v>
      </c>
      <c r="AJ59" s="24"/>
      <c r="AK59" s="275">
        <f>shinsei_SEKKEI3_JIMU_TOUROKU_KIKAN</f>
        <v>0</v>
      </c>
      <c r="AL59" s="275"/>
      <c r="AM59" s="275"/>
      <c r="AN59" s="275"/>
      <c r="AO59" s="275"/>
      <c r="AP59" s="275"/>
      <c r="AQ59" s="275"/>
      <c r="AR59" s="275"/>
      <c r="AS59" s="275"/>
      <c r="AT59" s="24" t="s">
        <v>25</v>
      </c>
      <c r="AU59" s="24"/>
      <c r="AV59" s="24"/>
      <c r="AW59" s="24"/>
      <c r="AX59" s="65"/>
      <c r="AY59" s="24"/>
      <c r="AZ59" s="24"/>
      <c r="BA59" s="24"/>
      <c r="BB59" s="24"/>
      <c r="BC59" s="24"/>
      <c r="BD59" s="24"/>
      <c r="BE59" s="47"/>
      <c r="BF59" s="275">
        <f>shinsei_SEKKEI3_JIMU_NO</f>
        <v>0</v>
      </c>
      <c r="BG59" s="275"/>
      <c r="BH59" s="275"/>
      <c r="BI59" s="275"/>
      <c r="BJ59" s="275"/>
      <c r="BK59" s="275"/>
      <c r="BL59" s="275"/>
      <c r="BM59" s="275"/>
      <c r="BN59" s="275"/>
      <c r="BO59" s="275"/>
      <c r="BP59" s="275"/>
      <c r="BQ59" s="275"/>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75">
        <f>shinsei_SEKKEI3_JIMU_NAME</f>
        <v>0</v>
      </c>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row>
    <row r="61" spans="1:78" s="2" customFormat="1" ht="16.5" customHeight="1">
      <c r="A61" s="24"/>
      <c r="B61" s="24" t="s">
        <v>28</v>
      </c>
      <c r="C61" s="24"/>
      <c r="D61" s="24"/>
      <c r="E61" s="24"/>
      <c r="F61" s="24"/>
      <c r="G61" s="24"/>
      <c r="H61" s="24"/>
      <c r="I61" s="24"/>
      <c r="J61" s="24"/>
      <c r="K61" s="24"/>
      <c r="L61" s="24"/>
      <c r="M61" s="24"/>
      <c r="N61" s="24"/>
      <c r="O61" s="24"/>
      <c r="P61" s="24"/>
      <c r="Q61" s="24"/>
      <c r="R61" s="275">
        <f>shinsei_SEKKEI3_POST_CODE</f>
        <v>0</v>
      </c>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row>
    <row r="62" spans="1:78" s="2" customFormat="1" ht="16.5" customHeight="1">
      <c r="A62" s="24"/>
      <c r="B62" s="24" t="s">
        <v>29</v>
      </c>
      <c r="C62" s="24"/>
      <c r="D62" s="24"/>
      <c r="E62" s="24"/>
      <c r="F62" s="24"/>
      <c r="G62" s="24"/>
      <c r="H62" s="24"/>
      <c r="I62" s="24"/>
      <c r="J62" s="24"/>
      <c r="K62" s="24"/>
      <c r="L62" s="24"/>
      <c r="M62" s="24"/>
      <c r="N62" s="24"/>
      <c r="O62" s="24"/>
      <c r="P62" s="24"/>
      <c r="Q62" s="24"/>
      <c r="R62" s="275" t="str">
        <f>shinsei_SEKKEI3_KEN&amp;shinsei_SEKKEI3_ADDRESS</f>
        <v/>
      </c>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row>
    <row r="63" spans="1:78" s="2" customFormat="1" ht="16.5" customHeight="1">
      <c r="A63" s="24"/>
      <c r="B63" s="24" t="s">
        <v>30</v>
      </c>
      <c r="C63" s="24"/>
      <c r="D63" s="24"/>
      <c r="E63" s="24"/>
      <c r="F63" s="24"/>
      <c r="G63" s="24"/>
      <c r="H63" s="24"/>
      <c r="I63" s="24"/>
      <c r="J63" s="24"/>
      <c r="K63" s="24"/>
      <c r="L63" s="24"/>
      <c r="M63" s="24"/>
      <c r="N63" s="24"/>
      <c r="O63" s="24"/>
      <c r="P63" s="24"/>
      <c r="Q63" s="24"/>
      <c r="R63" s="275">
        <f>shinsei_SEKKEI3_TEL</f>
        <v>0</v>
      </c>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75">
        <f>shinsei_SEKKEI3_DOC</f>
        <v>0</v>
      </c>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59" t="str" cm="1">
        <f t="array" ref="B69">IF(shinsei_20kouzou101__box="□","□","■")</f>
        <v>□</v>
      </c>
      <c r="C69" s="259"/>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75">
        <f>shinsei_20kouzou101_NAME</f>
        <v>0</v>
      </c>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45">
        <f>shinsei_20kouzou101_KOUZOUSEKKEI_KOUFU_NO</f>
        <v>0</v>
      </c>
      <c r="AG71" s="245"/>
      <c r="AH71" s="245"/>
      <c r="AI71" s="245"/>
      <c r="AJ71" s="245"/>
      <c r="AK71" s="245"/>
      <c r="AL71" s="245"/>
      <c r="AM71" s="245"/>
      <c r="AN71" s="245"/>
      <c r="AO71" s="245"/>
      <c r="AP71" s="245"/>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59" t="str">
        <f>IF(shinsei_20kouzou301__box="□","□","■")</f>
        <v>□</v>
      </c>
      <c r="C72" s="259"/>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75">
        <f>shinsei_20kouzou301_NAME</f>
        <v>0</v>
      </c>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45">
        <f>shinsei_20kouzou301_KOUZOUSEKKEI_KOUFU_NO</f>
        <v>0</v>
      </c>
      <c r="AG74" s="245"/>
      <c r="AH74" s="245"/>
      <c r="AI74" s="245"/>
      <c r="AJ74" s="245"/>
      <c r="AK74" s="245"/>
      <c r="AL74" s="245"/>
      <c r="AM74" s="245"/>
      <c r="AN74" s="245"/>
      <c r="AO74" s="245"/>
      <c r="AP74" s="245"/>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59" t="str">
        <f>IF(shinsei_20setubi101__box="□","□","■")</f>
        <v>□</v>
      </c>
      <c r="C76" s="259"/>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75">
        <f>shinsei_20setubi101_NAME</f>
        <v>0</v>
      </c>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45">
        <f>shinsei_20setubi101_SETUBISEKKEI_KOUFU_NO</f>
        <v>0</v>
      </c>
      <c r="AG78" s="245"/>
      <c r="AH78" s="245"/>
      <c r="AI78" s="245"/>
      <c r="AJ78" s="245"/>
      <c r="AK78" s="245"/>
      <c r="AL78" s="245"/>
      <c r="AM78" s="245"/>
      <c r="AN78" s="245"/>
      <c r="AO78" s="245"/>
      <c r="AP78" s="245"/>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75">
        <f>shinsei_20setubi102_NAME</f>
        <v>0</v>
      </c>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45">
        <f>shinsei_20setubi102_NAMESETUBISEKKEI_KOUFU_NO</f>
        <v>0</v>
      </c>
      <c r="AG80" s="245"/>
      <c r="AH80" s="245"/>
      <c r="AI80" s="245"/>
      <c r="AJ80" s="245"/>
      <c r="AK80" s="245"/>
      <c r="AL80" s="245"/>
      <c r="AM80" s="245"/>
      <c r="AN80" s="245"/>
      <c r="AO80" s="245"/>
      <c r="AP80" s="245"/>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75">
        <f>shinsei_20setubi103_NAME</f>
        <v>0</v>
      </c>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45">
        <f>shinsei_20setubi103_SETUBISEKKEI_KOUFU_NO</f>
        <v>0</v>
      </c>
      <c r="AG82" s="245"/>
      <c r="AH82" s="245"/>
      <c r="AI82" s="245"/>
      <c r="AJ82" s="245"/>
      <c r="AK82" s="245"/>
      <c r="AL82" s="245"/>
      <c r="AM82" s="245"/>
      <c r="AN82" s="245"/>
      <c r="AO82" s="245"/>
      <c r="AP82" s="245"/>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59" t="str">
        <f>IF(shinsei_20setubi301__box="□","□","■")</f>
        <v>□</v>
      </c>
      <c r="C83" s="259"/>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75">
        <f>shinsei_20setubi301_NAME</f>
        <v>0</v>
      </c>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45">
        <f>shinsei_20setubi301_SETUBISEKKEI_KOUFU_NO</f>
        <v>0</v>
      </c>
      <c r="AG85" s="245"/>
      <c r="AH85" s="245"/>
      <c r="AI85" s="245"/>
      <c r="AJ85" s="245"/>
      <c r="AK85" s="245"/>
      <c r="AL85" s="245"/>
      <c r="AM85" s="245"/>
      <c r="AN85" s="245"/>
      <c r="AO85" s="245"/>
      <c r="AP85" s="245"/>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75">
        <f>shinsei_20setubi302_NAME</f>
        <v>0</v>
      </c>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45">
        <f>shinsei_20setubi302_SETUBISEKKEI_KOUFU_NO</f>
        <v>0</v>
      </c>
      <c r="AG87" s="245"/>
      <c r="AH87" s="245"/>
      <c r="AI87" s="245"/>
      <c r="AJ87" s="245"/>
      <c r="AK87" s="245"/>
      <c r="AL87" s="245"/>
      <c r="AM87" s="245"/>
      <c r="AN87" s="245"/>
      <c r="AO87" s="245"/>
      <c r="AP87" s="245"/>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75">
        <f>shinsei_20setubi303_NAME</f>
        <v>0</v>
      </c>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45">
        <f>shinsei_20setubi303_SETUBISEKKEI_KOUFU_NO</f>
        <v>0</v>
      </c>
      <c r="AG89" s="245"/>
      <c r="AH89" s="245"/>
      <c r="AI89" s="245"/>
      <c r="AJ89" s="245"/>
      <c r="AK89" s="245"/>
      <c r="AL89" s="245"/>
      <c r="AM89" s="245"/>
      <c r="AN89" s="245"/>
      <c r="AO89" s="245"/>
      <c r="AP89" s="245"/>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75">
        <f>shinsei_SETUBI_NAME</f>
        <v>0</v>
      </c>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row>
    <row r="95" spans="1:78" s="2" customFormat="1" ht="16.5" customHeight="1">
      <c r="A95" s="24"/>
      <c r="B95" s="24" t="s">
        <v>42</v>
      </c>
      <c r="C95" s="24"/>
      <c r="D95" s="24"/>
      <c r="E95" s="24"/>
      <c r="F95" s="24"/>
      <c r="G95" s="24"/>
      <c r="H95" s="24"/>
      <c r="I95" s="24"/>
      <c r="J95" s="24"/>
      <c r="K95" s="24"/>
      <c r="L95" s="24"/>
      <c r="M95" s="24"/>
      <c r="N95" s="24"/>
      <c r="O95" s="24"/>
      <c r="P95" s="24"/>
      <c r="Q95" s="24"/>
      <c r="R95" s="275">
        <f>shinsei_SETUBI_COMPANY</f>
        <v>0</v>
      </c>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row>
    <row r="96" spans="1:78" s="2" customFormat="1" ht="16.5" customHeight="1">
      <c r="A96" s="24"/>
      <c r="B96" s="24" t="s">
        <v>14</v>
      </c>
      <c r="C96" s="24"/>
      <c r="D96" s="24"/>
      <c r="E96" s="24"/>
      <c r="F96" s="24"/>
      <c r="G96" s="24"/>
      <c r="H96" s="24"/>
      <c r="I96" s="24"/>
      <c r="J96" s="24"/>
      <c r="K96" s="24"/>
      <c r="L96" s="24"/>
      <c r="M96" s="24"/>
      <c r="N96" s="24"/>
      <c r="O96" s="24"/>
      <c r="P96" s="24"/>
      <c r="Q96" s="24"/>
      <c r="R96" s="275">
        <f>shinsei_SETUBI_POST_CODE</f>
        <v>0</v>
      </c>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row>
    <row r="97" spans="1:78" s="2" customFormat="1" ht="16.5" customHeight="1">
      <c r="A97" s="24"/>
      <c r="B97" s="24" t="s">
        <v>43</v>
      </c>
      <c r="C97" s="24"/>
      <c r="D97" s="24"/>
      <c r="E97" s="24"/>
      <c r="F97" s="24"/>
      <c r="G97" s="24"/>
      <c r="H97" s="24"/>
      <c r="I97" s="24"/>
      <c r="J97" s="24"/>
      <c r="K97" s="24"/>
      <c r="L97" s="24"/>
      <c r="M97" s="24"/>
      <c r="N97" s="24"/>
      <c r="O97" s="24"/>
      <c r="P97" s="24"/>
      <c r="Q97" s="24"/>
      <c r="R97" s="275" t="str">
        <f>shinsei_SETUBI_KEN&amp;shinsei_SETUBI_ADDRESS</f>
        <v/>
      </c>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row>
    <row r="98" spans="1:78" s="2" customFormat="1" ht="16.5" customHeight="1">
      <c r="A98" s="24"/>
      <c r="B98" s="24" t="s">
        <v>16</v>
      </c>
      <c r="C98" s="24"/>
      <c r="D98" s="24"/>
      <c r="E98" s="24"/>
      <c r="F98" s="24"/>
      <c r="G98" s="24"/>
      <c r="H98" s="24"/>
      <c r="I98" s="24"/>
      <c r="J98" s="24"/>
      <c r="K98" s="24"/>
      <c r="L98" s="24"/>
      <c r="M98" s="24"/>
      <c r="N98" s="24"/>
      <c r="O98" s="24"/>
      <c r="P98" s="24"/>
      <c r="Q98" s="24"/>
      <c r="R98" s="275">
        <f>shinsei_SETUBI_TEL</f>
        <v>0</v>
      </c>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row>
    <row r="99" spans="1:78" s="2" customFormat="1" ht="16.5" customHeight="1">
      <c r="A99" s="24"/>
      <c r="B99" s="24" t="s">
        <v>44</v>
      </c>
      <c r="C99" s="24"/>
      <c r="D99" s="24"/>
      <c r="E99" s="24"/>
      <c r="F99" s="24"/>
      <c r="G99" s="24"/>
      <c r="H99" s="24"/>
      <c r="I99" s="24"/>
      <c r="J99" s="24"/>
      <c r="K99" s="24"/>
      <c r="L99" s="24"/>
      <c r="M99" s="24"/>
      <c r="N99" s="24"/>
      <c r="O99" s="24"/>
      <c r="P99" s="24"/>
      <c r="Q99" s="24"/>
      <c r="R99" s="275">
        <f>shinsei_SETUBI_REGIST_NO</f>
        <v>0</v>
      </c>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75">
        <f>shinsei_SETUBI_DOC</f>
        <v>0</v>
      </c>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75">
        <f>shinsei_SETUBI1_NAME</f>
        <v>0</v>
      </c>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75">
        <f>shinsei_SETUBI1_COMPANY</f>
        <v>0</v>
      </c>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75">
        <f>shinsei_SETUBI1_POST_CODE</f>
        <v>0</v>
      </c>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75" t="str">
        <f>shinsei_SETUBI1_KEN&amp;shinsei_SETUBI1_ADDRESS</f>
        <v/>
      </c>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75">
        <f>shinsei_SETUBI1_TEL</f>
        <v>0</v>
      </c>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75">
        <f>shinsei_SETUBI1_REGIST_NO</f>
        <v>0</v>
      </c>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75">
        <f>shinsei_SETUBI1_DOC</f>
        <v>0</v>
      </c>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75">
        <f>shinsei_SETUBI2_NAME</f>
        <v>0</v>
      </c>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75">
        <f>shinsei_SETUBI2_COMPANY</f>
        <v>0</v>
      </c>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75">
        <f>shinsei_SETUBI2_POST_CODE</f>
        <v>0</v>
      </c>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75" t="str">
        <f>shinsei_SETUBI2_KEN&amp;shinsei_SETUBI2_ADDRESS</f>
        <v/>
      </c>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75">
        <f>shinsei_SETUBI2_TEL</f>
        <v>0</v>
      </c>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75">
        <f>shinsei_SETUBI2_REGIST_NO</f>
        <v>0</v>
      </c>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75">
        <f>shinsei_SETUBI2_DOC</f>
        <v>0</v>
      </c>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75">
        <f>shinsei_SETUBI3_NAME</f>
        <v>0</v>
      </c>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75">
        <f>shinsei_SETUBI3_COMPANY</f>
        <v>0</v>
      </c>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75">
        <f>shinsei_SETUBI3_POST_CODE</f>
        <v>0</v>
      </c>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75" t="str">
        <f>shinsei_SETUBI3_KEN&amp;shinsei_SETUBI3_ADDRESS</f>
        <v/>
      </c>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75">
        <f>shinsei_SETUBI3_TEL</f>
        <v>0</v>
      </c>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75" t="e">
        <f>shinsei_SETUBI3_REGIST_NO</f>
        <v>#REF!</v>
      </c>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75">
        <f>shinsei_SETUBI3_DOC</f>
        <v>0</v>
      </c>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75">
        <f>shinsei_KANRI_SIKAKU</f>
        <v>0</v>
      </c>
      <c r="V132" s="275"/>
      <c r="W132" s="275"/>
      <c r="X132" s="275"/>
      <c r="Y132" s="65" t="s">
        <v>20</v>
      </c>
      <c r="Z132" s="24"/>
      <c r="AA132" s="24"/>
      <c r="AB132" s="24"/>
      <c r="AC132" s="24"/>
      <c r="AD132" s="24"/>
      <c r="AE132" s="24"/>
      <c r="AF132" s="24"/>
      <c r="AG132" s="24"/>
      <c r="AH132" s="24"/>
      <c r="AI132" s="24" t="s">
        <v>19</v>
      </c>
      <c r="AJ132" s="24"/>
      <c r="AK132" s="245">
        <f>shinsei_KANRI_TOUROKU_KIKAN</f>
        <v>0</v>
      </c>
      <c r="AL132" s="245"/>
      <c r="AM132" s="245"/>
      <c r="AN132" s="245"/>
      <c r="AO132" s="245"/>
      <c r="AP132" s="245"/>
      <c r="AQ132" s="245"/>
      <c r="AR132" s="245"/>
      <c r="AS132" s="245"/>
      <c r="AT132" s="245"/>
      <c r="AU132" s="245"/>
      <c r="AV132" s="245"/>
      <c r="AW132" s="65" t="s">
        <v>21</v>
      </c>
      <c r="AX132" s="24"/>
      <c r="AY132" s="24"/>
      <c r="AZ132" s="24"/>
      <c r="BA132" s="24"/>
      <c r="BB132" s="24"/>
      <c r="BC132" s="24"/>
      <c r="BD132" s="24"/>
      <c r="BE132" s="24"/>
      <c r="BF132" s="275">
        <f>shinsei_KANRI_KENSETUSI_NO</f>
        <v>0</v>
      </c>
      <c r="BG132" s="275"/>
      <c r="BH132" s="275"/>
      <c r="BI132" s="275"/>
      <c r="BJ132" s="275"/>
      <c r="BK132" s="275"/>
      <c r="BL132" s="275"/>
      <c r="BM132" s="275"/>
      <c r="BN132" s="275"/>
      <c r="BO132" s="275"/>
      <c r="BP132" s="275"/>
      <c r="BQ132" s="275"/>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75">
        <f>shinsei_KANRI_NAME</f>
        <v>0</v>
      </c>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75">
        <f>shinsei_KANRI_JIMU_SIKAKU</f>
        <v>0</v>
      </c>
      <c r="V134" s="275"/>
      <c r="W134" s="275"/>
      <c r="X134" s="275"/>
      <c r="Y134" s="65" t="s">
        <v>24</v>
      </c>
      <c r="Z134" s="24"/>
      <c r="AA134" s="24"/>
      <c r="AB134" s="24"/>
      <c r="AC134" s="24"/>
      <c r="AD134" s="24"/>
      <c r="AE134" s="24"/>
      <c r="AF134" s="24"/>
      <c r="AG134" s="24"/>
      <c r="AH134" s="24"/>
      <c r="AI134" s="24" t="s">
        <v>19</v>
      </c>
      <c r="AJ134" s="24"/>
      <c r="AK134" s="275">
        <f>shinsei_KANRI_JIMU_TOUROKU_KIKAN</f>
        <v>0</v>
      </c>
      <c r="AL134" s="275"/>
      <c r="AM134" s="275"/>
      <c r="AN134" s="275"/>
      <c r="AO134" s="275"/>
      <c r="AP134" s="275"/>
      <c r="AQ134" s="275"/>
      <c r="AR134" s="275"/>
      <c r="AS134" s="275"/>
      <c r="AT134" s="24" t="s">
        <v>25</v>
      </c>
      <c r="AU134" s="24"/>
      <c r="AV134" s="24"/>
      <c r="AW134" s="24"/>
      <c r="AX134" s="65"/>
      <c r="AY134" s="24"/>
      <c r="AZ134" s="24"/>
      <c r="BA134" s="24"/>
      <c r="BB134" s="24"/>
      <c r="BC134" s="24"/>
      <c r="BD134" s="24"/>
      <c r="BE134" s="24"/>
      <c r="BF134" s="275">
        <f>shinsei_KANRI_JIMU_NO</f>
        <v>0</v>
      </c>
      <c r="BG134" s="275"/>
      <c r="BH134" s="275"/>
      <c r="BI134" s="275"/>
      <c r="BJ134" s="275"/>
      <c r="BK134" s="275"/>
      <c r="BL134" s="275"/>
      <c r="BM134" s="275"/>
      <c r="BN134" s="275"/>
      <c r="BO134" s="275"/>
      <c r="BP134" s="275"/>
      <c r="BQ134" s="275"/>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75">
        <f>shinsei_KANRI_JIMU_NAME</f>
        <v>0</v>
      </c>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75">
        <f>shinsei_KANRI_POST_CODE</f>
        <v>0</v>
      </c>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75" t="str">
        <f>shinsei_KANRI_KEN&amp;shinsei_KANRI_ADDRESS</f>
        <v>選択</v>
      </c>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75">
        <f>shinsei_KANRI_TEL</f>
        <v>0</v>
      </c>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75">
        <f>shinsei_KANRI_DOC</f>
        <v>0</v>
      </c>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75">
        <f>shinsei_KANRI1_SIKAKU</f>
        <v>0</v>
      </c>
      <c r="V144" s="275"/>
      <c r="W144" s="275"/>
      <c r="X144" s="275"/>
      <c r="Y144" s="65" t="s">
        <v>20</v>
      </c>
      <c r="Z144" s="24"/>
      <c r="AA144" s="24"/>
      <c r="AB144" s="24"/>
      <c r="AC144" s="24"/>
      <c r="AD144" s="24"/>
      <c r="AE144" s="24"/>
      <c r="AF144" s="24"/>
      <c r="AG144" s="24"/>
      <c r="AH144" s="24"/>
      <c r="AI144" s="24" t="s">
        <v>19</v>
      </c>
      <c r="AJ144" s="24"/>
      <c r="AK144" s="245">
        <f>shinsei_KANRI1_TOUROKU_KIKAN</f>
        <v>0</v>
      </c>
      <c r="AL144" s="245"/>
      <c r="AM144" s="245"/>
      <c r="AN144" s="245"/>
      <c r="AO144" s="245"/>
      <c r="AP144" s="245"/>
      <c r="AQ144" s="245"/>
      <c r="AR144" s="245"/>
      <c r="AS144" s="245"/>
      <c r="AT144" s="245"/>
      <c r="AU144" s="245"/>
      <c r="AV144" s="245"/>
      <c r="AW144" s="65" t="s">
        <v>21</v>
      </c>
      <c r="AX144" s="24"/>
      <c r="AY144" s="24"/>
      <c r="AZ144" s="24"/>
      <c r="BA144" s="24"/>
      <c r="BB144" s="24"/>
      <c r="BC144" s="24"/>
      <c r="BD144" s="24"/>
      <c r="BE144" s="24"/>
      <c r="BF144" s="275">
        <f>shinsei_KANRI1_KENSETUSI_NO</f>
        <v>0</v>
      </c>
      <c r="BG144" s="275"/>
      <c r="BH144" s="275"/>
      <c r="BI144" s="275"/>
      <c r="BJ144" s="275"/>
      <c r="BK144" s="275"/>
      <c r="BL144" s="275"/>
      <c r="BM144" s="275"/>
      <c r="BN144" s="275"/>
      <c r="BO144" s="275"/>
      <c r="BP144" s="275"/>
      <c r="BQ144" s="275"/>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75">
        <f>shinsei_KANRI1_NAME</f>
        <v>0</v>
      </c>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75">
        <f>shinsei_KANRI1_JIMU_SIKAKU</f>
        <v>0</v>
      </c>
      <c r="V146" s="275"/>
      <c r="W146" s="275"/>
      <c r="X146" s="275"/>
      <c r="Y146" s="65" t="s">
        <v>24</v>
      </c>
      <c r="Z146" s="24"/>
      <c r="AA146" s="24"/>
      <c r="AB146" s="24"/>
      <c r="AC146" s="24"/>
      <c r="AD146" s="24"/>
      <c r="AE146" s="24"/>
      <c r="AF146" s="24"/>
      <c r="AG146" s="24"/>
      <c r="AH146" s="24"/>
      <c r="AI146" s="24" t="s">
        <v>19</v>
      </c>
      <c r="AJ146" s="24"/>
      <c r="AK146" s="275">
        <f>shinsei_KANRI1_JIMU_TOUROKU_KIKAN</f>
        <v>0</v>
      </c>
      <c r="AL146" s="275"/>
      <c r="AM146" s="275"/>
      <c r="AN146" s="275"/>
      <c r="AO146" s="275"/>
      <c r="AP146" s="275"/>
      <c r="AQ146" s="275"/>
      <c r="AR146" s="275"/>
      <c r="AS146" s="275"/>
      <c r="AT146" s="24" t="s">
        <v>25</v>
      </c>
      <c r="AU146" s="24"/>
      <c r="AV146" s="24"/>
      <c r="AW146" s="24"/>
      <c r="AX146" s="65"/>
      <c r="AY146" s="24"/>
      <c r="AZ146" s="24"/>
      <c r="BA146" s="24"/>
      <c r="BB146" s="24"/>
      <c r="BC146" s="24"/>
      <c r="BD146" s="24"/>
      <c r="BE146" s="24"/>
      <c r="BF146" s="275">
        <f>shinsei_KANRI1_JIMU_NO</f>
        <v>0</v>
      </c>
      <c r="BG146" s="275"/>
      <c r="BH146" s="275"/>
      <c r="BI146" s="275"/>
      <c r="BJ146" s="275"/>
      <c r="BK146" s="275"/>
      <c r="BL146" s="275"/>
      <c r="BM146" s="275"/>
      <c r="BN146" s="275"/>
      <c r="BO146" s="275"/>
      <c r="BP146" s="275"/>
      <c r="BQ146" s="275"/>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75">
        <f>shinsei_KANRI1_JIMU_NAME</f>
        <v>0</v>
      </c>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75">
        <f>shinsei_KANRI1_POST_CODE</f>
        <v>0</v>
      </c>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75" t="str">
        <f>shinsei_KANRI1_KEN&amp;shinsei_KANRI1_ADDRESS</f>
        <v/>
      </c>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75">
        <f>shinsei_KANRI1_TEL</f>
        <v>0</v>
      </c>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75">
        <f>shinsei_KANRI1_DOC</f>
        <v>0</v>
      </c>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75">
        <f>shinsei_KANRI2_SIKAKU</f>
        <v>0</v>
      </c>
      <c r="V154" s="275"/>
      <c r="W154" s="275"/>
      <c r="X154" s="275"/>
      <c r="Y154" s="65" t="s">
        <v>20</v>
      </c>
      <c r="Z154" s="24"/>
      <c r="AA154" s="24"/>
      <c r="AB154" s="24"/>
      <c r="AC154" s="24"/>
      <c r="AD154" s="24"/>
      <c r="AE154" s="24"/>
      <c r="AF154" s="24"/>
      <c r="AG154" s="24"/>
      <c r="AH154" s="24"/>
      <c r="AI154" s="24" t="s">
        <v>19</v>
      </c>
      <c r="AJ154" s="24"/>
      <c r="AK154" s="245">
        <f>shinsei_KANRI2_TOUROKU_KIKAN</f>
        <v>0</v>
      </c>
      <c r="AL154" s="245"/>
      <c r="AM154" s="245"/>
      <c r="AN154" s="245"/>
      <c r="AO154" s="245"/>
      <c r="AP154" s="245"/>
      <c r="AQ154" s="245"/>
      <c r="AR154" s="245"/>
      <c r="AS154" s="245"/>
      <c r="AT154" s="245"/>
      <c r="AU154" s="245"/>
      <c r="AV154" s="245"/>
      <c r="AW154" s="65" t="s">
        <v>21</v>
      </c>
      <c r="AX154" s="24"/>
      <c r="AY154" s="24"/>
      <c r="AZ154" s="24"/>
      <c r="BA154" s="24"/>
      <c r="BB154" s="24"/>
      <c r="BC154" s="24"/>
      <c r="BD154" s="24"/>
      <c r="BE154" s="24"/>
      <c r="BF154" s="275">
        <f>shinsei_KANRI2_KENSETUSI_NO</f>
        <v>0</v>
      </c>
      <c r="BG154" s="275"/>
      <c r="BH154" s="275"/>
      <c r="BI154" s="275"/>
      <c r="BJ154" s="275"/>
      <c r="BK154" s="275"/>
      <c r="BL154" s="275"/>
      <c r="BM154" s="275"/>
      <c r="BN154" s="275"/>
      <c r="BO154" s="275"/>
      <c r="BP154" s="275"/>
      <c r="BQ154" s="275"/>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75">
        <f>shinsei_KANRI2_NAME</f>
        <v>0</v>
      </c>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75">
        <f>shinsei_KANRI2_JIMU_SIKAKU</f>
        <v>0</v>
      </c>
      <c r="V156" s="275"/>
      <c r="W156" s="275"/>
      <c r="X156" s="275"/>
      <c r="Y156" s="65" t="s">
        <v>24</v>
      </c>
      <c r="Z156" s="24"/>
      <c r="AA156" s="24"/>
      <c r="AB156" s="24"/>
      <c r="AC156" s="24"/>
      <c r="AD156" s="24"/>
      <c r="AE156" s="24"/>
      <c r="AF156" s="24"/>
      <c r="AG156" s="24"/>
      <c r="AH156" s="24"/>
      <c r="AI156" s="24" t="s">
        <v>19</v>
      </c>
      <c r="AJ156" s="24"/>
      <c r="AK156" s="275">
        <f>shinsei_KANRI2_JIMU_TOUROKU_KIKAN</f>
        <v>0</v>
      </c>
      <c r="AL156" s="275"/>
      <c r="AM156" s="275"/>
      <c r="AN156" s="275"/>
      <c r="AO156" s="275"/>
      <c r="AP156" s="275"/>
      <c r="AQ156" s="275"/>
      <c r="AR156" s="275"/>
      <c r="AS156" s="275"/>
      <c r="AT156" s="24" t="s">
        <v>25</v>
      </c>
      <c r="AU156" s="24"/>
      <c r="AV156" s="24"/>
      <c r="AW156" s="24"/>
      <c r="AX156" s="65"/>
      <c r="AY156" s="24"/>
      <c r="AZ156" s="24"/>
      <c r="BA156" s="24"/>
      <c r="BB156" s="24"/>
      <c r="BC156" s="24"/>
      <c r="BD156" s="24"/>
      <c r="BE156" s="24"/>
      <c r="BF156" s="275">
        <f>shinsei_KANRI2_JIMU_NO</f>
        <v>0</v>
      </c>
      <c r="BG156" s="275"/>
      <c r="BH156" s="275"/>
      <c r="BI156" s="275"/>
      <c r="BJ156" s="275"/>
      <c r="BK156" s="275"/>
      <c r="BL156" s="275"/>
      <c r="BM156" s="275"/>
      <c r="BN156" s="275"/>
      <c r="BO156" s="275"/>
      <c r="BP156" s="275"/>
      <c r="BQ156" s="275"/>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75">
        <f>shinsei_KANRI2_JIMU_NAME</f>
        <v>0</v>
      </c>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75">
        <f>shinsei_KANRI2_POST_CODE</f>
        <v>0</v>
      </c>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75" t="str">
        <f>shinsei_KANRI2_KEN&amp;shinsei_KANRI2_ADDRESS</f>
        <v/>
      </c>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75">
        <f>shinsei_KANRI2_TEL</f>
        <v>0</v>
      </c>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75">
        <f>shinsei_KANRI2_DOC</f>
        <v>0</v>
      </c>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75">
        <f>shinsei_KANRI3_SIKAKU</f>
        <v>0</v>
      </c>
      <c r="V164" s="275"/>
      <c r="W164" s="275"/>
      <c r="X164" s="275"/>
      <c r="Y164" s="65" t="s">
        <v>20</v>
      </c>
      <c r="Z164" s="24"/>
      <c r="AA164" s="24"/>
      <c r="AB164" s="24"/>
      <c r="AC164" s="24"/>
      <c r="AD164" s="24"/>
      <c r="AE164" s="24"/>
      <c r="AF164" s="24"/>
      <c r="AG164" s="24"/>
      <c r="AH164" s="24"/>
      <c r="AI164" s="24" t="s">
        <v>19</v>
      </c>
      <c r="AJ164" s="24"/>
      <c r="AK164" s="245">
        <f>shinsei_KANRI3_TOUROKU_KIKAN</f>
        <v>0</v>
      </c>
      <c r="AL164" s="245"/>
      <c r="AM164" s="245"/>
      <c r="AN164" s="245"/>
      <c r="AO164" s="245"/>
      <c r="AP164" s="245"/>
      <c r="AQ164" s="245"/>
      <c r="AR164" s="245"/>
      <c r="AS164" s="245"/>
      <c r="AT164" s="245"/>
      <c r="AU164" s="245"/>
      <c r="AV164" s="245"/>
      <c r="AW164" s="65" t="s">
        <v>21</v>
      </c>
      <c r="AX164" s="24"/>
      <c r="AY164" s="24"/>
      <c r="AZ164" s="24"/>
      <c r="BA164" s="24"/>
      <c r="BB164" s="24"/>
      <c r="BC164" s="24"/>
      <c r="BD164" s="24"/>
      <c r="BE164" s="24"/>
      <c r="BF164" s="275">
        <f>shinsei_KANRI3_KENSETUSI_NO</f>
        <v>0</v>
      </c>
      <c r="BG164" s="275"/>
      <c r="BH164" s="275"/>
      <c r="BI164" s="275"/>
      <c r="BJ164" s="275"/>
      <c r="BK164" s="275"/>
      <c r="BL164" s="275"/>
      <c r="BM164" s="275"/>
      <c r="BN164" s="275"/>
      <c r="BO164" s="275"/>
      <c r="BP164" s="275"/>
      <c r="BQ164" s="275"/>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75">
        <f>shinsei_KANRI3_NAME</f>
        <v>0</v>
      </c>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75">
        <f>shinsei_KANRI3_JIMU_SIKAKU</f>
        <v>0</v>
      </c>
      <c r="V166" s="275"/>
      <c r="W166" s="275"/>
      <c r="X166" s="275"/>
      <c r="Y166" s="65" t="s">
        <v>24</v>
      </c>
      <c r="Z166" s="24"/>
      <c r="AA166" s="24"/>
      <c r="AB166" s="24"/>
      <c r="AC166" s="24"/>
      <c r="AD166" s="24"/>
      <c r="AE166" s="24"/>
      <c r="AF166" s="24"/>
      <c r="AG166" s="24"/>
      <c r="AH166" s="24"/>
      <c r="AI166" s="24" t="s">
        <v>19</v>
      </c>
      <c r="AJ166" s="24"/>
      <c r="AK166" s="275">
        <f>shinsei_KANRI3_JIMU_TOUROKU_KIKAN</f>
        <v>0</v>
      </c>
      <c r="AL166" s="275"/>
      <c r="AM166" s="275"/>
      <c r="AN166" s="275"/>
      <c r="AO166" s="275"/>
      <c r="AP166" s="275"/>
      <c r="AQ166" s="275"/>
      <c r="AR166" s="275"/>
      <c r="AS166" s="275"/>
      <c r="AT166" s="24" t="s">
        <v>25</v>
      </c>
      <c r="AU166" s="24"/>
      <c r="AV166" s="24"/>
      <c r="AW166" s="24"/>
      <c r="AX166" s="65"/>
      <c r="AY166" s="24"/>
      <c r="AZ166" s="24"/>
      <c r="BA166" s="24"/>
      <c r="BB166" s="24"/>
      <c r="BC166" s="24"/>
      <c r="BD166" s="24"/>
      <c r="BE166" s="24"/>
      <c r="BF166" s="275">
        <f>shinsei_KANRI3_JIMU_NO</f>
        <v>0</v>
      </c>
      <c r="BG166" s="275"/>
      <c r="BH166" s="275"/>
      <c r="BI166" s="275"/>
      <c r="BJ166" s="275"/>
      <c r="BK166" s="275"/>
      <c r="BL166" s="275"/>
      <c r="BM166" s="275"/>
      <c r="BN166" s="275"/>
      <c r="BO166" s="275"/>
      <c r="BP166" s="275"/>
      <c r="BQ166" s="275"/>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75">
        <f>shinsei_KANRI3_JIMU_NAME</f>
        <v>0</v>
      </c>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75">
        <f>shinsei_KANRI3_POST_CODE</f>
        <v>0</v>
      </c>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75" t="str">
        <f>shinsei_KANRI3_KEN&amp;shinsei_KANRI3_ADDRESS</f>
        <v/>
      </c>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75">
        <f>shinsei_KANRI3_TEL</f>
        <v>0</v>
      </c>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75">
        <f>shinsei_KANRI3_DOC</f>
        <v>0</v>
      </c>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75">
        <f>shinsei_SEKOU_NAME</f>
        <v>0</v>
      </c>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45">
        <f>shinsei_SEKOU_JIMU_TOUROKU_KIKAN</f>
        <v>0</v>
      </c>
      <c r="AB176" s="245"/>
      <c r="AC176" s="245"/>
      <c r="AD176" s="245"/>
      <c r="AE176" s="245"/>
      <c r="AF176" s="245"/>
      <c r="AG176" s="245"/>
      <c r="AH176" s="245"/>
      <c r="AI176" s="245"/>
      <c r="AJ176" s="245"/>
      <c r="AK176" s="245"/>
      <c r="AL176" s="245"/>
      <c r="AM176" s="245"/>
      <c r="AN176" s="24" t="s">
        <v>55</v>
      </c>
      <c r="AO176" s="24"/>
      <c r="AP176" s="24"/>
      <c r="AQ176" s="24"/>
      <c r="AR176" s="24"/>
      <c r="AS176" s="24" t="s">
        <v>56</v>
      </c>
      <c r="AT176" s="24"/>
      <c r="AU176" s="259" t="str">
        <f>shinsei_SEKOU_JIMU_NO</f>
        <v>選択</v>
      </c>
      <c r="AV176" s="259"/>
      <c r="AW176" s="259"/>
      <c r="AX176" s="259"/>
      <c r="AY176" s="259"/>
      <c r="AZ176" s="259" t="s">
        <v>1118</v>
      </c>
      <c r="BA176" s="259"/>
      <c r="BB176" s="259" t="str">
        <f>shinsei_SEKOU_JIMU_NO_2</f>
        <v>選択</v>
      </c>
      <c r="BC176" s="259"/>
      <c r="BD176" s="259"/>
      <c r="BE176" s="259"/>
      <c r="BF176" s="259"/>
      <c r="BG176" s="245">
        <f>shinsei_SEKOU_JIMU_NO_3</f>
        <v>0</v>
      </c>
      <c r="BH176" s="245"/>
      <c r="BI176" s="245"/>
      <c r="BJ176" s="245"/>
      <c r="BK176" s="245"/>
      <c r="BL176" s="245"/>
      <c r="BM176" s="245"/>
      <c r="BN176" s="245"/>
      <c r="BO176" s="245"/>
      <c r="BP176" s="245"/>
      <c r="BQ176" s="245"/>
      <c r="BR176" s="245"/>
      <c r="BS176" s="245"/>
      <c r="BT176" s="245"/>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75">
        <f>shinsei_SEKOU_JIMU_NAME</f>
        <v>0</v>
      </c>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75">
        <f>shinsei_SEKOU_POST_CODE</f>
        <v>0</v>
      </c>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75" t="str">
        <f>shinsei_SEKOU_KEN&amp;shinsei_SEKOU_ADDRESS</f>
        <v>選択</v>
      </c>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75">
        <f>shinsei_SEKOU_TEL</f>
        <v>0</v>
      </c>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75">
        <f>shinsei_build_PAGE2_BIKOU_1</f>
        <v>0</v>
      </c>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row>
    <row r="185" spans="1:78" s="2" customFormat="1" ht="16.5" customHeight="1">
      <c r="A185" s="24"/>
      <c r="B185" s="24"/>
      <c r="C185" s="24"/>
      <c r="D185" s="24"/>
      <c r="E185" s="24"/>
      <c r="F185" s="24"/>
      <c r="G185" s="24"/>
      <c r="H185" s="24"/>
      <c r="I185" s="24"/>
      <c r="J185" s="24"/>
      <c r="K185" s="24"/>
      <c r="L185" s="24"/>
      <c r="M185" s="275">
        <f>shinsei_build_PAGE2_BIKOU_2</f>
        <v>0</v>
      </c>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59" t="s">
        <v>686</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72</v>
      </c>
    </row>
    <row r="192" spans="1:78" s="24" customFormat="1" ht="17.100000000000001" customHeight="1">
      <c r="G192" s="259" t="str">
        <f>IF(shinsei_build_KUIKI_TOSI__box="□","□","■")</f>
        <v>□</v>
      </c>
      <c r="H192" s="259"/>
      <c r="I192" s="259"/>
      <c r="K192" s="24" t="s">
        <v>73</v>
      </c>
      <c r="X192" s="24" t="s">
        <v>19</v>
      </c>
      <c r="Y192" s="259" t="str">
        <f>IF(shinsei_build_KUIKI_SIGAIKA__box="□","□","■")</f>
        <v>□</v>
      </c>
      <c r="Z192" s="259"/>
      <c r="AA192" s="259"/>
      <c r="AC192" s="24" t="s">
        <v>74</v>
      </c>
      <c r="AK192" s="259" t="str">
        <f>IF(shinsei_build_KUIKI_TYOSEI__box="□","□","■")</f>
        <v>□</v>
      </c>
      <c r="AL192" s="259"/>
      <c r="AM192" s="259"/>
      <c r="AO192" s="24" t="s">
        <v>75</v>
      </c>
      <c r="AZ192" s="259" t="str">
        <f>IF(shinsei_build_KUIKI_HISETTEI__box="□","□","■")</f>
        <v>□</v>
      </c>
      <c r="BA192" s="259"/>
      <c r="BB192" s="259"/>
      <c r="BD192" s="24" t="s">
        <v>607</v>
      </c>
      <c r="BY192" s="24" t="s">
        <v>55</v>
      </c>
    </row>
    <row r="193" spans="1:78" s="24" customFormat="1" ht="17.100000000000001" customHeight="1">
      <c r="G193" s="350" t="str">
        <f>IF(shinsei_build_KUIKI_JYUN_TOSHI__box="□","□","■")</f>
        <v>□</v>
      </c>
      <c r="H193" s="350"/>
      <c r="I193" s="350"/>
      <c r="K193" s="24" t="s">
        <v>76</v>
      </c>
      <c r="AD193" s="350" t="str">
        <f>IF(shinsei_build_KUIKI_KUIKIGAI__box="□","□","■")</f>
        <v>□</v>
      </c>
      <c r="AE193" s="350"/>
      <c r="AF193" s="350"/>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348" t="str">
        <f>IF(shinsei_build_BOUKA_BOUKA__box="□","□","■")</f>
        <v>□</v>
      </c>
      <c r="P194" s="348"/>
      <c r="Q194" s="348"/>
      <c r="R194" s="84"/>
      <c r="S194" s="84" t="s">
        <v>79</v>
      </c>
      <c r="T194" s="84"/>
      <c r="U194" s="84"/>
      <c r="V194" s="84"/>
      <c r="W194" s="84"/>
      <c r="X194" s="84"/>
      <c r="Y194" s="84"/>
      <c r="Z194" s="84"/>
      <c r="AA194" s="84"/>
      <c r="AB194" s="84"/>
      <c r="AC194" s="84"/>
      <c r="AD194" s="84"/>
      <c r="AE194" s="84"/>
      <c r="AF194" s="348" t="str">
        <f>IF(shinsei_build_BOUKA_JYUN_BOUKA__box="□","□","■")</f>
        <v>□</v>
      </c>
      <c r="AG194" s="348"/>
      <c r="AH194" s="348"/>
      <c r="AI194" s="84"/>
      <c r="AJ194" s="84" t="s">
        <v>80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52">
        <f>shinsei_build_BOUKA_22JYO_1</f>
        <v>0</v>
      </c>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351"/>
      <c r="BY195" s="351"/>
      <c r="BZ195" s="351"/>
    </row>
    <row r="196" spans="1:78" s="24" customFormat="1" ht="17.100000000000001" customHeight="1">
      <c r="E196" s="275">
        <f>shinsei_build_BOUKA_22JYO_2</f>
        <v>0</v>
      </c>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352"/>
      <c r="BY196" s="352"/>
      <c r="BZ196" s="352"/>
    </row>
    <row r="197" spans="1:78" s="24" customFormat="1" ht="17.100000000000001" customHeight="1">
      <c r="E197" s="275">
        <f>shinsei_build_BOUKA_22JYO_3</f>
        <v>0</v>
      </c>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352"/>
      <c r="BY197" s="352"/>
      <c r="BZ197" s="352"/>
    </row>
    <row r="198" spans="1:78" s="24" customFormat="1" ht="17.100000000000001" customHeight="1">
      <c r="E198" s="275">
        <f>shinsei_build_BOUKA_22JYO_4</f>
        <v>0</v>
      </c>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352"/>
      <c r="BY198" s="352"/>
      <c r="BZ198" s="352"/>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5">
        <f>shinsei_build_DOURO_NAGASA</f>
        <v>0</v>
      </c>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356">
        <f>shinsei_build_SHIKITI_MENSEKI_1A</f>
        <v>0</v>
      </c>
      <c r="U203" s="356"/>
      <c r="V203" s="356"/>
      <c r="W203" s="356"/>
      <c r="X203" s="356"/>
      <c r="Y203" s="356"/>
      <c r="Z203" s="356"/>
      <c r="AA203" s="356"/>
      <c r="AB203" s="356"/>
      <c r="AC203" s="34"/>
      <c r="AD203" s="34"/>
      <c r="AE203" s="35" t="s">
        <v>89</v>
      </c>
      <c r="AF203" s="36"/>
      <c r="AG203" s="36"/>
      <c r="AH203" s="356">
        <f>shinsei_build_SHIKITI_MENSEKI_1B</f>
        <v>0</v>
      </c>
      <c r="AI203" s="356"/>
      <c r="AJ203" s="356"/>
      <c r="AK203" s="356"/>
      <c r="AL203" s="356"/>
      <c r="AM203" s="356"/>
      <c r="AN203" s="356"/>
      <c r="AO203" s="356"/>
      <c r="AP203" s="356"/>
      <c r="AQ203" s="34"/>
      <c r="AR203" s="34"/>
      <c r="AS203" s="35" t="s">
        <v>89</v>
      </c>
      <c r="AT203" s="36"/>
      <c r="AU203" s="36"/>
      <c r="AV203" s="356">
        <f>shinsei_build_SHIKITI_MENSEKI_1C</f>
        <v>0</v>
      </c>
      <c r="AW203" s="356"/>
      <c r="AX203" s="356"/>
      <c r="AY203" s="356"/>
      <c r="AZ203" s="356"/>
      <c r="BA203" s="356"/>
      <c r="BB203" s="356"/>
      <c r="BC203" s="356"/>
      <c r="BD203" s="356"/>
      <c r="BE203" s="34"/>
      <c r="BF203" s="34"/>
      <c r="BG203" s="35" t="s">
        <v>89</v>
      </c>
      <c r="BH203" s="36"/>
      <c r="BI203" s="36"/>
      <c r="BJ203" s="356">
        <f>shinsei_build_SHIKITI_MENSEKI_1D</f>
        <v>0</v>
      </c>
      <c r="BK203" s="356"/>
      <c r="BL203" s="356"/>
      <c r="BM203" s="356"/>
      <c r="BN203" s="356"/>
      <c r="BO203" s="356"/>
      <c r="BP203" s="356"/>
      <c r="BQ203" s="356"/>
      <c r="BR203" s="356"/>
      <c r="BS203" s="356"/>
      <c r="BT203" s="356"/>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356">
        <f>shinsei_build_SHIKITI_MENSEKI_2A</f>
        <v>0</v>
      </c>
      <c r="U204" s="356"/>
      <c r="V204" s="356"/>
      <c r="W204" s="356"/>
      <c r="X204" s="356"/>
      <c r="Y204" s="356"/>
      <c r="Z204" s="356"/>
      <c r="AA204" s="356"/>
      <c r="AB204" s="356"/>
      <c r="AC204" s="34"/>
      <c r="AD204" s="34"/>
      <c r="AE204" s="35" t="s">
        <v>89</v>
      </c>
      <c r="AF204" s="36"/>
      <c r="AG204" s="36"/>
      <c r="AH204" s="356">
        <f>shinsei_build_SHIKITI_MENSEKI_2B</f>
        <v>0</v>
      </c>
      <c r="AI204" s="356"/>
      <c r="AJ204" s="356"/>
      <c r="AK204" s="356"/>
      <c r="AL204" s="356"/>
      <c r="AM204" s="356"/>
      <c r="AN204" s="356"/>
      <c r="AO204" s="356"/>
      <c r="AP204" s="356"/>
      <c r="AQ204" s="34"/>
      <c r="AR204" s="34"/>
      <c r="AS204" s="35" t="s">
        <v>89</v>
      </c>
      <c r="AT204" s="36"/>
      <c r="AU204" s="36"/>
      <c r="AV204" s="356">
        <f>shinsei_build_SHIKITI_MENSEKI_2C</f>
        <v>0</v>
      </c>
      <c r="AW204" s="356"/>
      <c r="AX204" s="356"/>
      <c r="AY204" s="356"/>
      <c r="AZ204" s="356"/>
      <c r="BA204" s="356"/>
      <c r="BB204" s="356"/>
      <c r="BC204" s="356"/>
      <c r="BD204" s="356"/>
      <c r="BE204" s="34"/>
      <c r="BF204" s="34"/>
      <c r="BG204" s="35" t="s">
        <v>89</v>
      </c>
      <c r="BH204" s="36"/>
      <c r="BI204" s="36"/>
      <c r="BJ204" s="356">
        <f>shinsei_build_SHIKITI_MENSEKI_2D</f>
        <v>0</v>
      </c>
      <c r="BK204" s="356"/>
      <c r="BL204" s="356"/>
      <c r="BM204" s="356"/>
      <c r="BN204" s="356"/>
      <c r="BO204" s="356"/>
      <c r="BP204" s="356"/>
      <c r="BQ204" s="356"/>
      <c r="BR204" s="356"/>
      <c r="BS204" s="356"/>
      <c r="BT204" s="356"/>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45" t="str">
        <f>shinsei_build_YOUTO_TIIKI_A</f>
        <v>選択してください</v>
      </c>
      <c r="T206" s="245"/>
      <c r="U206" s="245"/>
      <c r="V206" s="245"/>
      <c r="W206" s="245"/>
      <c r="X206" s="245"/>
      <c r="Y206" s="245"/>
      <c r="Z206" s="245"/>
      <c r="AA206" s="245"/>
      <c r="AB206" s="245"/>
      <c r="AC206" s="245"/>
      <c r="AD206" s="38"/>
      <c r="AE206" s="35" t="s">
        <v>89</v>
      </c>
      <c r="AF206" s="36"/>
      <c r="AG206" s="245">
        <f>shinsei_build_YOUTO_TIIKI_B</f>
        <v>0</v>
      </c>
      <c r="AH206" s="245"/>
      <c r="AI206" s="245"/>
      <c r="AJ206" s="245"/>
      <c r="AK206" s="245"/>
      <c r="AL206" s="245"/>
      <c r="AM206" s="245"/>
      <c r="AN206" s="245"/>
      <c r="AO206" s="245"/>
      <c r="AP206" s="245"/>
      <c r="AQ206" s="245"/>
      <c r="AR206" s="38"/>
      <c r="AS206" s="35" t="s">
        <v>89</v>
      </c>
      <c r="AT206" s="36"/>
      <c r="AU206" s="245">
        <f>shinsei_build_YOUTO_TIIKI_C</f>
        <v>0</v>
      </c>
      <c r="AV206" s="245"/>
      <c r="AW206" s="245"/>
      <c r="AX206" s="245"/>
      <c r="AY206" s="245"/>
      <c r="AZ206" s="245"/>
      <c r="BA206" s="245"/>
      <c r="BB206" s="245"/>
      <c r="BC206" s="245"/>
      <c r="BD206" s="245"/>
      <c r="BE206" s="245"/>
      <c r="BF206" s="38"/>
      <c r="BG206" s="35" t="s">
        <v>89</v>
      </c>
      <c r="BH206" s="36"/>
      <c r="BI206" s="353">
        <f>shinsei_build_YOUTO_TIIKI_D</f>
        <v>0</v>
      </c>
      <c r="BJ206" s="353"/>
      <c r="BK206" s="353"/>
      <c r="BL206" s="353"/>
      <c r="BM206" s="353"/>
      <c r="BN206" s="353"/>
      <c r="BO206" s="353"/>
      <c r="BP206" s="353"/>
      <c r="BQ206" s="353"/>
      <c r="BR206" s="353"/>
      <c r="BS206" s="353"/>
      <c r="BT206" s="353"/>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354">
        <f>shinsei_build_YOUSEKI_RITU_A</f>
        <v>0</v>
      </c>
      <c r="U208" s="354"/>
      <c r="V208" s="354"/>
      <c r="W208" s="354"/>
      <c r="X208" s="354"/>
      <c r="Y208" s="354"/>
      <c r="Z208" s="354"/>
      <c r="AA208" s="354"/>
      <c r="AB208" s="354"/>
      <c r="AC208" s="39"/>
      <c r="AD208" s="39"/>
      <c r="AE208" s="35" t="s">
        <v>89</v>
      </c>
      <c r="AF208" s="36"/>
      <c r="AG208" s="36"/>
      <c r="AH208" s="354">
        <f>shinsei_build_YOUSEKI_RITU_B</f>
        <v>0</v>
      </c>
      <c r="AI208" s="354"/>
      <c r="AJ208" s="354"/>
      <c r="AK208" s="354"/>
      <c r="AL208" s="354"/>
      <c r="AM208" s="354"/>
      <c r="AN208" s="354"/>
      <c r="AO208" s="354"/>
      <c r="AP208" s="354"/>
      <c r="AQ208" s="39"/>
      <c r="AR208" s="39"/>
      <c r="AS208" s="35" t="s">
        <v>89</v>
      </c>
      <c r="AT208" s="36"/>
      <c r="AU208" s="36"/>
      <c r="AV208" s="354">
        <f>shinsei_build_YOUSEKI_RITU_C</f>
        <v>0</v>
      </c>
      <c r="AW208" s="354"/>
      <c r="AX208" s="354"/>
      <c r="AY208" s="354"/>
      <c r="AZ208" s="354"/>
      <c r="BA208" s="354"/>
      <c r="BB208" s="354"/>
      <c r="BC208" s="354"/>
      <c r="BD208" s="354"/>
      <c r="BE208" s="39"/>
      <c r="BF208" s="39"/>
      <c r="BG208" s="35" t="s">
        <v>89</v>
      </c>
      <c r="BH208" s="36"/>
      <c r="BI208" s="36"/>
      <c r="BJ208" s="354">
        <f>shinsei_build_YOUSEKI_RITU_D</f>
        <v>0</v>
      </c>
      <c r="BK208" s="354"/>
      <c r="BL208" s="354"/>
      <c r="BM208" s="354"/>
      <c r="BN208" s="354"/>
      <c r="BO208" s="354"/>
      <c r="BP208" s="354"/>
      <c r="BQ208" s="354"/>
      <c r="BR208" s="354"/>
      <c r="BS208" s="354"/>
      <c r="BT208" s="354"/>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354">
        <f>shinsei_build_KENPEI_RITU_A</f>
        <v>0</v>
      </c>
      <c r="U210" s="354"/>
      <c r="V210" s="354"/>
      <c r="W210" s="354"/>
      <c r="X210" s="354"/>
      <c r="Y210" s="354"/>
      <c r="Z210" s="354"/>
      <c r="AA210" s="354"/>
      <c r="AB210" s="354"/>
      <c r="AC210" s="39"/>
      <c r="AD210" s="39"/>
      <c r="AE210" s="35" t="s">
        <v>89</v>
      </c>
      <c r="AF210" s="36"/>
      <c r="AG210" s="36"/>
      <c r="AH210" s="354">
        <f>shinsei_build_KENPEI_RITU_B</f>
        <v>0</v>
      </c>
      <c r="AI210" s="354"/>
      <c r="AJ210" s="354"/>
      <c r="AK210" s="354"/>
      <c r="AL210" s="354"/>
      <c r="AM210" s="354"/>
      <c r="AN210" s="354"/>
      <c r="AO210" s="354"/>
      <c r="AP210" s="354"/>
      <c r="AQ210" s="39"/>
      <c r="AR210" s="39"/>
      <c r="AS210" s="35" t="s">
        <v>89</v>
      </c>
      <c r="AT210" s="36"/>
      <c r="AU210" s="36"/>
      <c r="AV210" s="354">
        <f>shinsei_build_KENPEI_RITU_C</f>
        <v>0</v>
      </c>
      <c r="AW210" s="354"/>
      <c r="AX210" s="354"/>
      <c r="AY210" s="354"/>
      <c r="AZ210" s="354"/>
      <c r="BA210" s="354"/>
      <c r="BB210" s="354"/>
      <c r="BC210" s="354"/>
      <c r="BD210" s="354"/>
      <c r="BE210" s="39"/>
      <c r="BF210" s="39"/>
      <c r="BG210" s="35" t="s">
        <v>89</v>
      </c>
      <c r="BH210" s="36"/>
      <c r="BI210" s="36"/>
      <c r="BJ210" s="354">
        <f>shinsei_build_KENPEI_RITU_D</f>
        <v>0</v>
      </c>
      <c r="BK210" s="354"/>
      <c r="BL210" s="354"/>
      <c r="BM210" s="354"/>
      <c r="BN210" s="354"/>
      <c r="BO210" s="354"/>
      <c r="BP210" s="354"/>
      <c r="BQ210" s="354"/>
      <c r="BR210" s="354"/>
      <c r="BS210" s="354"/>
      <c r="BT210" s="354"/>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64">
        <f>T203+AH203+AV203+BJ203</f>
        <v>0</v>
      </c>
      <c r="AC211" s="264"/>
      <c r="AD211" s="264"/>
      <c r="AE211" s="264"/>
      <c r="AF211" s="264"/>
      <c r="AG211" s="264"/>
      <c r="AH211" s="264"/>
      <c r="AI211" s="264"/>
      <c r="AJ211" s="264"/>
      <c r="AK211" s="264"/>
      <c r="AL211" s="264"/>
      <c r="AM211" s="264"/>
      <c r="AN211" s="264"/>
      <c r="AO211" s="264"/>
      <c r="AP211" s="264"/>
      <c r="AQ211" s="264"/>
      <c r="AR211" s="26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64">
        <f>T204+AH204+AV204+BJ204</f>
        <v>0</v>
      </c>
      <c r="AC212" s="264"/>
      <c r="AD212" s="264"/>
      <c r="AE212" s="264"/>
      <c r="AF212" s="264"/>
      <c r="AG212" s="264"/>
      <c r="AH212" s="264"/>
      <c r="AI212" s="264"/>
      <c r="AJ212" s="264"/>
      <c r="AK212" s="26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4" t="str">
        <f>shinsei_build_KENTIKU_KANOU_NOBE_MENSEKI_RITU</f>
        <v/>
      </c>
      <c r="BM213" s="354"/>
      <c r="BN213" s="354"/>
      <c r="BO213" s="354"/>
      <c r="BP213" s="354"/>
      <c r="BQ213" s="354"/>
      <c r="BR213" s="354"/>
      <c r="BS213" s="354"/>
      <c r="BT213" s="354"/>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4" t="str">
        <f>shinsei_build_KENTIKU_KANOU_MENSEKI_RITU</f>
        <v/>
      </c>
      <c r="BM214" s="354"/>
      <c r="BN214" s="354"/>
      <c r="BO214" s="354"/>
      <c r="BP214" s="354"/>
      <c r="BQ214" s="354"/>
      <c r="BR214" s="354"/>
      <c r="BS214" s="354"/>
      <c r="BT214" s="354"/>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9">
        <f>shinsei_build_SHIKITI_MENSEKI_BIKOU_1</f>
        <v>0</v>
      </c>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21"/>
      <c r="CA216" s="60"/>
      <c r="CB216" s="60"/>
      <c r="CJ216" s="58"/>
      <c r="CK216" s="58"/>
    </row>
    <row r="217" spans="1:124" s="2" customFormat="1" ht="20.100000000000001" customHeight="1">
      <c r="A217" s="31"/>
      <c r="B217" s="24" t="s">
        <v>1096</v>
      </c>
      <c r="C217" s="31"/>
      <c r="D217" s="31"/>
      <c r="E217" s="31"/>
      <c r="F217" s="31"/>
      <c r="G217" s="31"/>
      <c r="H217" s="31"/>
      <c r="I217" s="31"/>
      <c r="J217" s="31"/>
      <c r="K217" s="31"/>
      <c r="L217" s="31"/>
      <c r="M217" s="31"/>
      <c r="N217" s="31"/>
      <c r="O217" s="31"/>
      <c r="P217" s="31"/>
      <c r="Q217" s="31"/>
      <c r="R217" s="275">
        <f>shinsei_build_YOUTO_CODE_1</f>
        <v>0</v>
      </c>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75">
        <f>shinsei_build_YOUTO_CODE_2</f>
        <v>0</v>
      </c>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75" t="str">
        <f>shinsei_build_YOUTO_CODE_3</f>
        <v>選択してください（リスト選択してから手入力で文言修正可能です）</v>
      </c>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75">
        <f>shinsei_build_YOUTO_CODE_4</f>
        <v>0</v>
      </c>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75">
        <f>shinsei_build_YOUTO_CODE_5</f>
        <v>0</v>
      </c>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350" t="str">
        <f>IF(shinsei_build_KOUJI_SINTIKU__box="□","□","■")</f>
        <v>□</v>
      </c>
      <c r="E225" s="350"/>
      <c r="F225" s="350"/>
      <c r="G225" s="24" t="s">
        <v>114</v>
      </c>
      <c r="H225" s="24"/>
      <c r="I225" s="24"/>
      <c r="J225" s="24"/>
      <c r="K225" s="24"/>
      <c r="L225" s="350" t="str">
        <f>IF(shinsei_build_KOUJI_ZOUTIKU__box="□","□","■")</f>
        <v>□</v>
      </c>
      <c r="M225" s="350"/>
      <c r="N225" s="350"/>
      <c r="O225" s="24" t="s">
        <v>115</v>
      </c>
      <c r="P225" s="24"/>
      <c r="Q225" s="24"/>
      <c r="R225" s="24"/>
      <c r="S225" s="24"/>
      <c r="T225" s="350" t="str">
        <f>IF(shinsei_build_KOUJI_KAITIKU__box="□","□","■")</f>
        <v>□</v>
      </c>
      <c r="U225" s="350"/>
      <c r="V225" s="350"/>
      <c r="W225" s="24" t="s">
        <v>116</v>
      </c>
      <c r="X225" s="24"/>
      <c r="Y225" s="24"/>
      <c r="Z225" s="24"/>
      <c r="AA225" s="24"/>
      <c r="AB225" s="350" t="str">
        <f>IF(shinsei_build_KOUJI_ITEN__box="□","□","■")</f>
        <v>□</v>
      </c>
      <c r="AC225" s="350"/>
      <c r="AD225" s="350"/>
      <c r="AE225" s="24" t="s">
        <v>117</v>
      </c>
      <c r="AF225" s="24"/>
      <c r="AG225" s="24"/>
      <c r="AH225" s="24"/>
      <c r="AI225" s="24"/>
      <c r="AJ225" s="350" t="str">
        <f>IF(shinsei_build_KOUJI_YOUTOHENKOU__box="□","□","■")</f>
        <v>□</v>
      </c>
      <c r="AK225" s="350"/>
      <c r="AL225" s="350"/>
      <c r="AM225" s="24" t="s">
        <v>118</v>
      </c>
      <c r="AN225" s="24"/>
      <c r="AO225" s="24"/>
      <c r="AP225" s="24"/>
      <c r="AQ225" s="24"/>
      <c r="AR225" s="24"/>
      <c r="AS225" s="24"/>
      <c r="AT225" s="24"/>
      <c r="AU225" s="350" t="str">
        <f>IF(shinsei_build_KOUJI_DAI_SYUUZEN__box="□","□","■")</f>
        <v>□</v>
      </c>
      <c r="AV225" s="350"/>
      <c r="AW225" s="350"/>
      <c r="AX225" s="24" t="s">
        <v>119</v>
      </c>
      <c r="AY225" s="24"/>
      <c r="AZ225" s="24"/>
      <c r="BA225" s="24"/>
      <c r="BB225" s="24"/>
      <c r="BC225" s="24"/>
      <c r="BD225" s="24"/>
      <c r="BE225" s="24"/>
      <c r="BF225" s="24"/>
      <c r="BG225" s="24"/>
      <c r="BH225" s="24"/>
      <c r="BI225" s="350" t="str">
        <f>IF(shinsei_build_KOUJI_DAI_MOYOUGAE__box="□","□","■")</f>
        <v>□</v>
      </c>
      <c r="BJ225" s="350"/>
      <c r="BK225" s="350"/>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64">
        <f>shinsei_build_KENTIKU_MENSEKI_SHINSEI</f>
        <v>0</v>
      </c>
      <c r="Y227" s="264"/>
      <c r="Z227" s="264"/>
      <c r="AA227" s="264"/>
      <c r="AB227" s="264"/>
      <c r="AC227" s="264"/>
      <c r="AD227" s="264"/>
      <c r="AE227" s="264"/>
      <c r="AF227" s="264"/>
      <c r="AG227" s="264"/>
      <c r="AH227" s="264"/>
      <c r="AI227" s="264"/>
      <c r="AJ227" s="264"/>
      <c r="AK227" s="66"/>
      <c r="AL227" s="24" t="s">
        <v>89</v>
      </c>
      <c r="AM227" s="24"/>
      <c r="AN227" s="66"/>
      <c r="AO227" s="264">
        <f>shinsei_build_KENTIKU_MENSEKI_SHINSEI_IGAI</f>
        <v>0</v>
      </c>
      <c r="AP227" s="264"/>
      <c r="AQ227" s="264"/>
      <c r="AR227" s="264"/>
      <c r="AS227" s="264"/>
      <c r="AT227" s="264"/>
      <c r="AU227" s="264"/>
      <c r="AV227" s="264"/>
      <c r="AW227" s="264"/>
      <c r="AX227" s="264"/>
      <c r="AY227" s="264"/>
      <c r="AZ227" s="264"/>
      <c r="BA227" s="264"/>
      <c r="BB227" s="66"/>
      <c r="BC227" s="24" t="s">
        <v>89</v>
      </c>
      <c r="BD227" s="24"/>
      <c r="BE227" s="264">
        <f>shinsei_build_KENTIKU_MENSEKI_SHINSEI_TOTAL</f>
        <v>0</v>
      </c>
      <c r="BF227" s="264"/>
      <c r="BG227" s="264"/>
      <c r="BH227" s="264"/>
      <c r="BI227" s="264"/>
      <c r="BJ227" s="264"/>
      <c r="BK227" s="264"/>
      <c r="BL227" s="264"/>
      <c r="BM227" s="264"/>
      <c r="BN227" s="264"/>
      <c r="BO227" s="264"/>
      <c r="BP227" s="264"/>
      <c r="BQ227" s="264"/>
      <c r="BR227" s="264"/>
      <c r="BS227" s="264"/>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64">
        <f>kenpeiritsunosanteimenseki1</f>
        <v>0</v>
      </c>
      <c r="Y229" s="264"/>
      <c r="Z229" s="264"/>
      <c r="AA229" s="264"/>
      <c r="AB229" s="264"/>
      <c r="AC229" s="264"/>
      <c r="AD229" s="264"/>
      <c r="AE229" s="264"/>
      <c r="AF229" s="264"/>
      <c r="AG229" s="264"/>
      <c r="AH229" s="264"/>
      <c r="AI229" s="264"/>
      <c r="AJ229" s="264"/>
      <c r="AK229" s="66"/>
      <c r="AL229" s="24" t="s">
        <v>89</v>
      </c>
      <c r="AM229" s="24"/>
      <c r="AN229" s="66"/>
      <c r="AO229" s="264">
        <f>kenpeiritsunosanteimenseki2</f>
        <v>0</v>
      </c>
      <c r="AP229" s="264"/>
      <c r="AQ229" s="264"/>
      <c r="AR229" s="264"/>
      <c r="AS229" s="264"/>
      <c r="AT229" s="264"/>
      <c r="AU229" s="264"/>
      <c r="AV229" s="264"/>
      <c r="AW229" s="264"/>
      <c r="AX229" s="264"/>
      <c r="AY229" s="264"/>
      <c r="AZ229" s="264"/>
      <c r="BA229" s="264"/>
      <c r="BB229" s="66"/>
      <c r="BC229" s="24" t="s">
        <v>89</v>
      </c>
      <c r="BD229" s="24"/>
      <c r="BE229" s="264">
        <f>kenpeiritsunosanteimenseki3</f>
        <v>0</v>
      </c>
      <c r="BF229" s="264"/>
      <c r="BG229" s="264"/>
      <c r="BH229" s="264"/>
      <c r="BI229" s="264"/>
      <c r="BJ229" s="264"/>
      <c r="BK229" s="264"/>
      <c r="BL229" s="264"/>
      <c r="BM229" s="264"/>
      <c r="BN229" s="264"/>
      <c r="BO229" s="264"/>
      <c r="BP229" s="264"/>
      <c r="BQ229" s="264"/>
      <c r="BR229" s="264"/>
      <c r="BS229" s="264"/>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64">
        <f>shinsei_build_NOBE_MENSEKI_BILL_SHINSEI</f>
        <v>0</v>
      </c>
      <c r="Y232" s="264"/>
      <c r="Z232" s="264"/>
      <c r="AA232" s="264"/>
      <c r="AB232" s="264"/>
      <c r="AC232" s="264"/>
      <c r="AD232" s="264"/>
      <c r="AE232" s="264"/>
      <c r="AF232" s="264"/>
      <c r="AG232" s="264"/>
      <c r="AH232" s="264"/>
      <c r="AI232" s="264"/>
      <c r="AJ232" s="264"/>
      <c r="AK232" s="66"/>
      <c r="AL232" s="24" t="s">
        <v>89</v>
      </c>
      <c r="AM232" s="24"/>
      <c r="AN232" s="66"/>
      <c r="AO232" s="264">
        <f>shinsei_build_NOBE_MENSEKI_BILL_SHINSEI_IGAI</f>
        <v>0</v>
      </c>
      <c r="AP232" s="264"/>
      <c r="AQ232" s="264"/>
      <c r="AR232" s="264"/>
      <c r="AS232" s="264"/>
      <c r="AT232" s="264"/>
      <c r="AU232" s="264"/>
      <c r="AV232" s="264"/>
      <c r="AW232" s="264"/>
      <c r="AX232" s="264"/>
      <c r="AY232" s="264"/>
      <c r="AZ232" s="264"/>
      <c r="BA232" s="264"/>
      <c r="BB232" s="66"/>
      <c r="BC232" s="24" t="s">
        <v>89</v>
      </c>
      <c r="BD232" s="24"/>
      <c r="BE232" s="66">
        <f>W232+AN232</f>
        <v>0</v>
      </c>
      <c r="BF232" s="264">
        <f>shinsei_build_NOBE_MENSEKI_BILL_SHINSEI_TOTAL</f>
        <v>0</v>
      </c>
      <c r="BG232" s="264"/>
      <c r="BH232" s="264"/>
      <c r="BI232" s="264"/>
      <c r="BJ232" s="264"/>
      <c r="BK232" s="264"/>
      <c r="BL232" s="264"/>
      <c r="BM232" s="264"/>
      <c r="BN232" s="264"/>
      <c r="BO232" s="264"/>
      <c r="BP232" s="264"/>
      <c r="BQ232" s="264"/>
      <c r="BR232" s="264"/>
      <c r="BS232" s="264"/>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64">
        <f>shinsei_build_NOBE_MENSEKI_TIKAI_SHINSEI</f>
        <v>0</v>
      </c>
      <c r="Y234" s="264"/>
      <c r="Z234" s="264"/>
      <c r="AA234" s="264"/>
      <c r="AB234" s="264"/>
      <c r="AC234" s="264"/>
      <c r="AD234" s="264"/>
      <c r="AE234" s="264"/>
      <c r="AF234" s="264"/>
      <c r="AG234" s="264"/>
      <c r="AH234" s="264"/>
      <c r="AI234" s="264"/>
      <c r="AJ234" s="264"/>
      <c r="AK234" s="66"/>
      <c r="AL234" s="24" t="s">
        <v>89</v>
      </c>
      <c r="AM234" s="24"/>
      <c r="AN234" s="66"/>
      <c r="AO234" s="264">
        <f>shinsei_build_NOBE_MENSEKI_TIKAI_SHINSEI_IGAI</f>
        <v>0</v>
      </c>
      <c r="AP234" s="264"/>
      <c r="AQ234" s="264"/>
      <c r="AR234" s="264"/>
      <c r="AS234" s="264"/>
      <c r="AT234" s="264"/>
      <c r="AU234" s="264"/>
      <c r="AV234" s="264"/>
      <c r="AW234" s="264"/>
      <c r="AX234" s="264"/>
      <c r="AY234" s="264"/>
      <c r="AZ234" s="264"/>
      <c r="BA234" s="264"/>
      <c r="BB234" s="66"/>
      <c r="BC234" s="24" t="s">
        <v>89</v>
      </c>
      <c r="BD234" s="24"/>
      <c r="BE234" s="66">
        <f>W234+AN234</f>
        <v>0</v>
      </c>
      <c r="BF234" s="264">
        <f>shinsei_build_NOBE_MENSEKI_TIKAI_SHINSEI_TOTAL</f>
        <v>0</v>
      </c>
      <c r="BG234" s="264"/>
      <c r="BH234" s="264"/>
      <c r="BI234" s="264"/>
      <c r="BJ234" s="264"/>
      <c r="BK234" s="264"/>
      <c r="BL234" s="264"/>
      <c r="BM234" s="264"/>
      <c r="BN234" s="264"/>
      <c r="BO234" s="264"/>
      <c r="BP234" s="264"/>
      <c r="BQ234" s="264"/>
      <c r="BR234" s="264"/>
      <c r="BS234" s="264"/>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64">
        <f>shinsei_build_NOBE_MENSEKI_SYOUKOURO_SHINSEI</f>
        <v>0</v>
      </c>
      <c r="Y236" s="264"/>
      <c r="Z236" s="264"/>
      <c r="AA236" s="264"/>
      <c r="AB236" s="264"/>
      <c r="AC236" s="264"/>
      <c r="AD236" s="264"/>
      <c r="AE236" s="264"/>
      <c r="AF236" s="264"/>
      <c r="AG236" s="264"/>
      <c r="AH236" s="264"/>
      <c r="AI236" s="264"/>
      <c r="AJ236" s="264"/>
      <c r="AK236" s="66"/>
      <c r="AL236" s="24" t="s">
        <v>89</v>
      </c>
      <c r="AM236" s="24"/>
      <c r="AN236" s="66"/>
      <c r="AO236" s="264">
        <f>shinsei_build_NOBE_MENSEKI_SYOUKOURO_IGAI</f>
        <v>0</v>
      </c>
      <c r="AP236" s="264"/>
      <c r="AQ236" s="264"/>
      <c r="AR236" s="264"/>
      <c r="AS236" s="264"/>
      <c r="AT236" s="264"/>
      <c r="AU236" s="264"/>
      <c r="AV236" s="264"/>
      <c r="AW236" s="264"/>
      <c r="AX236" s="264"/>
      <c r="AY236" s="264"/>
      <c r="AZ236" s="264"/>
      <c r="BA236" s="264"/>
      <c r="BB236" s="66"/>
      <c r="BC236" s="24" t="s">
        <v>89</v>
      </c>
      <c r="BD236" s="24"/>
      <c r="BE236" s="66">
        <f>W236+AN236</f>
        <v>0</v>
      </c>
      <c r="BF236" s="264">
        <f>shinsei_build_NOBE_MENSEKI_SYOUKOURO_TOTAL</f>
        <v>0</v>
      </c>
      <c r="BG236" s="264"/>
      <c r="BH236" s="264"/>
      <c r="BI236" s="264"/>
      <c r="BJ236" s="264"/>
      <c r="BK236" s="264"/>
      <c r="BL236" s="264"/>
      <c r="BM236" s="264"/>
      <c r="BN236" s="264"/>
      <c r="BO236" s="264"/>
      <c r="BP236" s="264"/>
      <c r="BQ236" s="264"/>
      <c r="BR236" s="264"/>
      <c r="BS236" s="264"/>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64">
        <f>shinsei_build_NOBE_MENSEKI_KYOYOU_SHINSEI</f>
        <v>0</v>
      </c>
      <c r="Y238" s="264"/>
      <c r="Z238" s="264"/>
      <c r="AA238" s="264"/>
      <c r="AB238" s="264"/>
      <c r="AC238" s="264"/>
      <c r="AD238" s="264"/>
      <c r="AE238" s="264"/>
      <c r="AF238" s="264"/>
      <c r="AG238" s="264"/>
      <c r="AH238" s="264"/>
      <c r="AI238" s="264"/>
      <c r="AJ238" s="264"/>
      <c r="AK238" s="66"/>
      <c r="AL238" s="24" t="s">
        <v>89</v>
      </c>
      <c r="AM238" s="24"/>
      <c r="AN238" s="66"/>
      <c r="AO238" s="264">
        <f>shinsei_build_NOBE_MENSEKI_KYOYOU_SHINSEI_IGAI</f>
        <v>0</v>
      </c>
      <c r="AP238" s="264"/>
      <c r="AQ238" s="264"/>
      <c r="AR238" s="264"/>
      <c r="AS238" s="264"/>
      <c r="AT238" s="264"/>
      <c r="AU238" s="264"/>
      <c r="AV238" s="264"/>
      <c r="AW238" s="264"/>
      <c r="AX238" s="264"/>
      <c r="AY238" s="264"/>
      <c r="AZ238" s="264"/>
      <c r="BA238" s="264"/>
      <c r="BB238" s="66"/>
      <c r="BC238" s="24" t="s">
        <v>89</v>
      </c>
      <c r="BD238" s="24"/>
      <c r="BE238" s="66">
        <f t="shared" ref="BE238:BE242" si="0">W238+AN238</f>
        <v>0</v>
      </c>
      <c r="BF238" s="264">
        <f>shinsei_build_NOBE_MENSEKI_KYOYOU_SHINSEI_TOTAL</f>
        <v>0</v>
      </c>
      <c r="BG238" s="264"/>
      <c r="BH238" s="264"/>
      <c r="BI238" s="264"/>
      <c r="BJ238" s="264"/>
      <c r="BK238" s="264"/>
      <c r="BL238" s="264"/>
      <c r="BM238" s="264"/>
      <c r="BN238" s="264"/>
      <c r="BO238" s="264"/>
      <c r="BP238" s="264"/>
      <c r="BQ238" s="264"/>
      <c r="BR238" s="264"/>
      <c r="BS238" s="264"/>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64">
        <f>shinsei_build_NOBE_MENSEKI_NINTEIKIKAISHITSU_SHINSEI</f>
        <v>0</v>
      </c>
      <c r="Y239" s="264"/>
      <c r="Z239" s="264"/>
      <c r="AA239" s="264"/>
      <c r="AB239" s="264"/>
      <c r="AC239" s="264"/>
      <c r="AD239" s="264"/>
      <c r="AE239" s="264"/>
      <c r="AF239" s="264"/>
      <c r="AG239" s="264"/>
      <c r="AH239" s="264"/>
      <c r="AI239" s="264"/>
      <c r="AJ239" s="264"/>
      <c r="AK239" s="66"/>
      <c r="AL239" s="24" t="s">
        <v>89</v>
      </c>
      <c r="AM239" s="24"/>
      <c r="AN239" s="66"/>
      <c r="AO239" s="264">
        <f>shinsei_build_NOBE_MENSEKI_NINTEIKIKAISHITSU_IGAI</f>
        <v>0</v>
      </c>
      <c r="AP239" s="264"/>
      <c r="AQ239" s="264"/>
      <c r="AR239" s="264"/>
      <c r="AS239" s="264"/>
      <c r="AT239" s="264"/>
      <c r="AU239" s="264"/>
      <c r="AV239" s="264"/>
      <c r="AW239" s="264"/>
      <c r="AX239" s="264"/>
      <c r="AY239" s="264"/>
      <c r="AZ239" s="264"/>
      <c r="BA239" s="264"/>
      <c r="BB239" s="66"/>
      <c r="BC239" s="24" t="s">
        <v>89</v>
      </c>
      <c r="BD239" s="24"/>
      <c r="BE239" s="66">
        <f t="shared" ref="BE239" si="1">W239+AN239</f>
        <v>0</v>
      </c>
      <c r="BF239" s="264">
        <f>shinsei_build_NOBE_MENSEKI_NINTEIKIKAISHITSU_SHINSEI_TOTAL</f>
        <v>0</v>
      </c>
      <c r="BG239" s="264"/>
      <c r="BH239" s="264"/>
      <c r="BI239" s="264"/>
      <c r="BJ239" s="264"/>
      <c r="BK239" s="264"/>
      <c r="BL239" s="264"/>
      <c r="BM239" s="264"/>
      <c r="BN239" s="264"/>
      <c r="BO239" s="264"/>
      <c r="BP239" s="264"/>
      <c r="BQ239" s="264"/>
      <c r="BR239" s="264"/>
      <c r="BS239" s="264"/>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64">
        <f>shinsei_build_NOBE_MENSEKI_SYAKO_SHINSEI</f>
        <v>0</v>
      </c>
      <c r="Y240" s="264"/>
      <c r="Z240" s="264"/>
      <c r="AA240" s="264"/>
      <c r="AB240" s="264"/>
      <c r="AC240" s="264"/>
      <c r="AD240" s="264"/>
      <c r="AE240" s="264"/>
      <c r="AF240" s="264"/>
      <c r="AG240" s="264"/>
      <c r="AH240" s="264"/>
      <c r="AI240" s="264"/>
      <c r="AJ240" s="264"/>
      <c r="AK240" s="66"/>
      <c r="AL240" s="24" t="s">
        <v>89</v>
      </c>
      <c r="AM240" s="24"/>
      <c r="AN240" s="66"/>
      <c r="AO240" s="264">
        <f>shinsei_build_NOBE_MENSEKI_SYAKO_SHINSEI_IGAI</f>
        <v>0</v>
      </c>
      <c r="AP240" s="264"/>
      <c r="AQ240" s="264"/>
      <c r="AR240" s="264"/>
      <c r="AS240" s="264"/>
      <c r="AT240" s="264"/>
      <c r="AU240" s="264"/>
      <c r="AV240" s="264"/>
      <c r="AW240" s="264"/>
      <c r="AX240" s="264"/>
      <c r="AY240" s="264"/>
      <c r="AZ240" s="264"/>
      <c r="BA240" s="264"/>
      <c r="BB240" s="66"/>
      <c r="BC240" s="24" t="s">
        <v>89</v>
      </c>
      <c r="BD240" s="24"/>
      <c r="BE240" s="66">
        <f t="shared" si="0"/>
        <v>0</v>
      </c>
      <c r="BF240" s="264">
        <f>shinsei_build_NOBE_MENSEKI_SYAKO_SHINSEI_TOTAL</f>
        <v>0</v>
      </c>
      <c r="BG240" s="264"/>
      <c r="BH240" s="264"/>
      <c r="BI240" s="264"/>
      <c r="BJ240" s="264"/>
      <c r="BK240" s="264"/>
      <c r="BL240" s="264"/>
      <c r="BM240" s="264"/>
      <c r="BN240" s="264"/>
      <c r="BO240" s="264"/>
      <c r="BP240" s="264"/>
      <c r="BQ240" s="264"/>
      <c r="BR240" s="264"/>
      <c r="BS240" s="264"/>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64">
        <f>shinsei_build_NOBE_MENSEKI_BITIKUSOUKO_SHINSEI</f>
        <v>0</v>
      </c>
      <c r="Y241" s="264"/>
      <c r="Z241" s="264"/>
      <c r="AA241" s="264"/>
      <c r="AB241" s="264"/>
      <c r="AC241" s="264"/>
      <c r="AD241" s="264"/>
      <c r="AE241" s="264"/>
      <c r="AF241" s="264"/>
      <c r="AG241" s="264"/>
      <c r="AH241" s="264"/>
      <c r="AI241" s="264"/>
      <c r="AJ241" s="264"/>
      <c r="AK241" s="66"/>
      <c r="AL241" s="24" t="s">
        <v>89</v>
      </c>
      <c r="AM241" s="24"/>
      <c r="AN241" s="66"/>
      <c r="AO241" s="264">
        <f>shinsei_build_NOBE_MENSEKI_BITIKUSOUKO_IGAI</f>
        <v>0</v>
      </c>
      <c r="AP241" s="264"/>
      <c r="AQ241" s="264"/>
      <c r="AR241" s="264"/>
      <c r="AS241" s="264"/>
      <c r="AT241" s="264"/>
      <c r="AU241" s="264"/>
      <c r="AV241" s="264"/>
      <c r="AW241" s="264"/>
      <c r="AX241" s="264"/>
      <c r="AY241" s="264"/>
      <c r="AZ241" s="264"/>
      <c r="BA241" s="264"/>
      <c r="BB241" s="66"/>
      <c r="BC241" s="24" t="s">
        <v>89</v>
      </c>
      <c r="BD241" s="24"/>
      <c r="BE241" s="66">
        <f t="shared" si="0"/>
        <v>0</v>
      </c>
      <c r="BF241" s="264">
        <f>shinsei_build_NOBE_MENSEKI_BITIKUSOUKO_TOTAL</f>
        <v>0</v>
      </c>
      <c r="BG241" s="264"/>
      <c r="BH241" s="264"/>
      <c r="BI241" s="264"/>
      <c r="BJ241" s="264"/>
      <c r="BK241" s="264"/>
      <c r="BL241" s="264"/>
      <c r="BM241" s="264"/>
      <c r="BN241" s="264"/>
      <c r="BO241" s="264"/>
      <c r="BP241" s="264"/>
      <c r="BQ241" s="264"/>
      <c r="BR241" s="264"/>
      <c r="BS241" s="264"/>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64">
        <f>shinsei_build_NOBE_MENSEKI_TIKUDENTI_SHINSEI</f>
        <v>0</v>
      </c>
      <c r="Y242" s="264"/>
      <c r="Z242" s="264"/>
      <c r="AA242" s="264"/>
      <c r="AB242" s="264"/>
      <c r="AC242" s="264"/>
      <c r="AD242" s="264"/>
      <c r="AE242" s="264"/>
      <c r="AF242" s="264"/>
      <c r="AG242" s="264"/>
      <c r="AH242" s="264"/>
      <c r="AI242" s="264"/>
      <c r="AJ242" s="264"/>
      <c r="AK242" s="66"/>
      <c r="AL242" s="24" t="s">
        <v>89</v>
      </c>
      <c r="AM242" s="24"/>
      <c r="AN242" s="66"/>
      <c r="AO242" s="264">
        <f>shinsei_build_NOBE_MENSEKI_TIKUDENTI_IGAI</f>
        <v>0</v>
      </c>
      <c r="AP242" s="264"/>
      <c r="AQ242" s="264"/>
      <c r="AR242" s="264"/>
      <c r="AS242" s="264"/>
      <c r="AT242" s="264"/>
      <c r="AU242" s="264"/>
      <c r="AV242" s="264"/>
      <c r="AW242" s="264"/>
      <c r="AX242" s="264"/>
      <c r="AY242" s="264"/>
      <c r="AZ242" s="264"/>
      <c r="BA242" s="264"/>
      <c r="BB242" s="66"/>
      <c r="BC242" s="24" t="s">
        <v>89</v>
      </c>
      <c r="BD242" s="24"/>
      <c r="BE242" s="66">
        <f t="shared" si="0"/>
        <v>0</v>
      </c>
      <c r="BF242" s="264">
        <f>shinsei_build_NOBE_MENSEKI_TIKUDENTI_TOTAL</f>
        <v>0</v>
      </c>
      <c r="BG242" s="264"/>
      <c r="BH242" s="264"/>
      <c r="BI242" s="264"/>
      <c r="BJ242" s="264"/>
      <c r="BK242" s="264"/>
      <c r="BL242" s="264"/>
      <c r="BM242" s="264"/>
      <c r="BN242" s="264"/>
      <c r="BO242" s="264"/>
      <c r="BP242" s="264"/>
      <c r="BQ242" s="264"/>
      <c r="BR242" s="264"/>
      <c r="BS242" s="264"/>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64">
        <f>shinsei_build_NOBE_MENSEKI_JIKAHATUDEN_SHINSEI</f>
        <v>0</v>
      </c>
      <c r="Y244" s="264"/>
      <c r="Z244" s="264"/>
      <c r="AA244" s="264"/>
      <c r="AB244" s="264"/>
      <c r="AC244" s="264"/>
      <c r="AD244" s="264"/>
      <c r="AE244" s="264"/>
      <c r="AF244" s="264"/>
      <c r="AG244" s="264"/>
      <c r="AH244" s="264"/>
      <c r="AI244" s="264"/>
      <c r="AJ244" s="264"/>
      <c r="AK244" s="66"/>
      <c r="AL244" s="24" t="s">
        <v>89</v>
      </c>
      <c r="AM244" s="24"/>
      <c r="AN244" s="66"/>
      <c r="AO244" s="264">
        <f>shinsei_build_NOBE_MENSEKI_JIKAHATUDEN_IGAI</f>
        <v>0</v>
      </c>
      <c r="AP244" s="264"/>
      <c r="AQ244" s="264"/>
      <c r="AR244" s="264"/>
      <c r="AS244" s="264"/>
      <c r="AT244" s="264"/>
      <c r="AU244" s="264"/>
      <c r="AV244" s="264"/>
      <c r="AW244" s="264"/>
      <c r="AX244" s="264"/>
      <c r="AY244" s="264"/>
      <c r="AZ244" s="264"/>
      <c r="BA244" s="264"/>
      <c r="BB244" s="66"/>
      <c r="BC244" s="24" t="s">
        <v>89</v>
      </c>
      <c r="BD244" s="24"/>
      <c r="BE244" s="66">
        <f t="shared" ref="BE244:BE248" si="2">W244+AN244</f>
        <v>0</v>
      </c>
      <c r="BF244" s="264">
        <f>shinsei_build_NOBE_MENSEKI_JIKAHATUDEN_TOTAL</f>
        <v>0</v>
      </c>
      <c r="BG244" s="264"/>
      <c r="BH244" s="264"/>
      <c r="BI244" s="264"/>
      <c r="BJ244" s="264"/>
      <c r="BK244" s="264"/>
      <c r="BL244" s="264"/>
      <c r="BM244" s="264"/>
      <c r="BN244" s="264"/>
      <c r="BO244" s="264"/>
      <c r="BP244" s="264"/>
      <c r="BQ244" s="264"/>
      <c r="BR244" s="264"/>
      <c r="BS244" s="264"/>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64">
        <f>shinsei_build_NOBE_MENSEKI_CHOSUISOU_SHINSEI</f>
        <v>0</v>
      </c>
      <c r="Y245" s="264"/>
      <c r="Z245" s="264"/>
      <c r="AA245" s="264"/>
      <c r="AB245" s="264"/>
      <c r="AC245" s="264"/>
      <c r="AD245" s="264"/>
      <c r="AE245" s="264"/>
      <c r="AF245" s="264"/>
      <c r="AG245" s="264"/>
      <c r="AH245" s="264"/>
      <c r="AI245" s="264"/>
      <c r="AJ245" s="264"/>
      <c r="AK245" s="66"/>
      <c r="AL245" s="24" t="s">
        <v>89</v>
      </c>
      <c r="AM245" s="24"/>
      <c r="AN245" s="66"/>
      <c r="AO245" s="264">
        <f>shinsei_build_NOBE_MENSEKI_CHOSUISOU_IGAI</f>
        <v>0</v>
      </c>
      <c r="AP245" s="264"/>
      <c r="AQ245" s="264"/>
      <c r="AR245" s="264"/>
      <c r="AS245" s="264"/>
      <c r="AT245" s="264"/>
      <c r="AU245" s="264"/>
      <c r="AV245" s="264"/>
      <c r="AW245" s="264"/>
      <c r="AX245" s="264"/>
      <c r="AY245" s="264"/>
      <c r="AZ245" s="264"/>
      <c r="BA245" s="264"/>
      <c r="BB245" s="66"/>
      <c r="BC245" s="24" t="s">
        <v>89</v>
      </c>
      <c r="BD245" s="24"/>
      <c r="BE245" s="66">
        <f t="shared" si="2"/>
        <v>0</v>
      </c>
      <c r="BF245" s="264">
        <f>shinsei_build_NOBE_MENSEKI_CHOSUISOU_TOTAL</f>
        <v>0</v>
      </c>
      <c r="BG245" s="264"/>
      <c r="BH245" s="264"/>
      <c r="BI245" s="264"/>
      <c r="BJ245" s="264"/>
      <c r="BK245" s="264"/>
      <c r="BL245" s="264"/>
      <c r="BM245" s="264"/>
      <c r="BN245" s="264"/>
      <c r="BO245" s="264"/>
      <c r="BP245" s="264"/>
      <c r="BQ245" s="264"/>
      <c r="BR245" s="264"/>
      <c r="BS245" s="264"/>
      <c r="BT245" s="66"/>
      <c r="BU245" s="62" t="s">
        <v>60</v>
      </c>
      <c r="BV245" s="62"/>
      <c r="BW245" s="62"/>
      <c r="BX245" s="62"/>
      <c r="BY245" s="62"/>
      <c r="BZ245" s="24"/>
    </row>
    <row r="246" spans="1:78" s="2" customFormat="1" ht="13.5" customHeight="1">
      <c r="A246" s="24"/>
      <c r="B246" s="24"/>
      <c r="C246" s="24"/>
      <c r="D246" s="260" t="s">
        <v>761</v>
      </c>
      <c r="E246" s="260"/>
      <c r="F246" s="260"/>
      <c r="G246" s="260"/>
      <c r="H246" s="260"/>
      <c r="I246" s="260"/>
      <c r="J246" s="260"/>
      <c r="K246" s="260"/>
      <c r="L246" s="260"/>
      <c r="M246" s="260"/>
      <c r="N246" s="260"/>
      <c r="O246" s="260"/>
      <c r="P246" s="260"/>
      <c r="Q246" s="260"/>
      <c r="R246" s="260"/>
      <c r="S246" s="260"/>
      <c r="T246" s="260"/>
      <c r="U246" s="260"/>
      <c r="V246" s="24" t="s">
        <v>19</v>
      </c>
      <c r="W246" s="66"/>
      <c r="X246" s="264">
        <f>shinsei_build_NOBE_MENSEKI_TAKUHAI_SHINSEI</f>
        <v>0</v>
      </c>
      <c r="Y246" s="264"/>
      <c r="Z246" s="264"/>
      <c r="AA246" s="264"/>
      <c r="AB246" s="264"/>
      <c r="AC246" s="264"/>
      <c r="AD246" s="264"/>
      <c r="AE246" s="264"/>
      <c r="AF246" s="264"/>
      <c r="AG246" s="264"/>
      <c r="AH246" s="264"/>
      <c r="AI246" s="264"/>
      <c r="AJ246" s="264"/>
      <c r="AK246" s="66"/>
      <c r="AL246" s="24" t="s">
        <v>89</v>
      </c>
      <c r="AM246" s="24"/>
      <c r="AN246" s="66"/>
      <c r="AO246" s="264">
        <f>shinsei_build_NOBE_MENSEKI_TAKUHAI_IGAI</f>
        <v>0</v>
      </c>
      <c r="AP246" s="264"/>
      <c r="AQ246" s="264"/>
      <c r="AR246" s="264"/>
      <c r="AS246" s="264"/>
      <c r="AT246" s="264"/>
      <c r="AU246" s="264"/>
      <c r="AV246" s="264"/>
      <c r="AW246" s="264"/>
      <c r="AX246" s="264"/>
      <c r="AY246" s="264"/>
      <c r="AZ246" s="264"/>
      <c r="BA246" s="264"/>
      <c r="BB246" s="66"/>
      <c r="BC246" s="24" t="s">
        <v>89</v>
      </c>
      <c r="BD246" s="24"/>
      <c r="BE246" s="66">
        <f t="shared" si="2"/>
        <v>0</v>
      </c>
      <c r="BF246" s="264">
        <f>shinsei_build_NOBE_MENSEKI_TAKUHAI_TOTAL</f>
        <v>0</v>
      </c>
      <c r="BG246" s="264"/>
      <c r="BH246" s="264"/>
      <c r="BI246" s="264"/>
      <c r="BJ246" s="264"/>
      <c r="BK246" s="264"/>
      <c r="BL246" s="264"/>
      <c r="BM246" s="264"/>
      <c r="BN246" s="264"/>
      <c r="BO246" s="264"/>
      <c r="BP246" s="264"/>
      <c r="BQ246" s="264"/>
      <c r="BR246" s="264"/>
      <c r="BS246" s="264"/>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64">
        <f>shinsei_build_NOBE_MENSEKI_HUSAN_SHINSEI</f>
        <v>0</v>
      </c>
      <c r="Y247" s="264"/>
      <c r="Z247" s="264"/>
      <c r="AA247" s="264"/>
      <c r="AB247" s="264"/>
      <c r="AC247" s="264"/>
      <c r="AD247" s="264"/>
      <c r="AE247" s="264"/>
      <c r="AF247" s="264"/>
      <c r="AG247" s="264"/>
      <c r="AH247" s="264"/>
      <c r="AI247" s="264"/>
      <c r="AJ247" s="264"/>
      <c r="AK247" s="66"/>
      <c r="AL247" s="24" t="s">
        <v>89</v>
      </c>
      <c r="AM247" s="24"/>
      <c r="AN247" s="66"/>
      <c r="AO247" s="264">
        <f>shinsei_build_NOBE_MENSEKI_HUSAN_IGAI</f>
        <v>0</v>
      </c>
      <c r="AP247" s="264"/>
      <c r="AQ247" s="264"/>
      <c r="AR247" s="264"/>
      <c r="AS247" s="264"/>
      <c r="AT247" s="264"/>
      <c r="AU247" s="264"/>
      <c r="AV247" s="264"/>
      <c r="AW247" s="264"/>
      <c r="AX247" s="264"/>
      <c r="AY247" s="264"/>
      <c r="AZ247" s="264"/>
      <c r="BA247" s="264"/>
      <c r="BB247" s="66"/>
      <c r="BC247" s="24" t="s">
        <v>89</v>
      </c>
      <c r="BD247" s="24"/>
      <c r="BE247" s="66">
        <f>W247+AN247</f>
        <v>0</v>
      </c>
      <c r="BF247" s="264">
        <f>shinsei_build_NOBE_MENSEKI_HUSAN_SHINSEI_TOTAL</f>
        <v>0</v>
      </c>
      <c r="BG247" s="264"/>
      <c r="BH247" s="264"/>
      <c r="BI247" s="264"/>
      <c r="BJ247" s="264"/>
      <c r="BK247" s="264"/>
      <c r="BL247" s="264"/>
      <c r="BM247" s="264"/>
      <c r="BN247" s="264"/>
      <c r="BO247" s="264"/>
      <c r="BP247" s="264"/>
      <c r="BQ247" s="264"/>
      <c r="BR247" s="264"/>
      <c r="BS247" s="264"/>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64">
        <f>shinsei_build_NOBE_MENSEKI_JYUTAKU_SHINSEI</f>
        <v>0</v>
      </c>
      <c r="Y248" s="264"/>
      <c r="Z248" s="264"/>
      <c r="AA248" s="264"/>
      <c r="AB248" s="264"/>
      <c r="AC248" s="264"/>
      <c r="AD248" s="264"/>
      <c r="AE248" s="264"/>
      <c r="AF248" s="264"/>
      <c r="AG248" s="264"/>
      <c r="AH248" s="264"/>
      <c r="AI248" s="264"/>
      <c r="AJ248" s="264"/>
      <c r="AK248" s="66"/>
      <c r="AL248" s="24" t="s">
        <v>89</v>
      </c>
      <c r="AM248" s="24"/>
      <c r="AN248" s="66"/>
      <c r="AO248" s="264">
        <f>shinsei_build_NOBE_MENSEKI_JYUTAKU_SHINSEI_IGAI</f>
        <v>0</v>
      </c>
      <c r="AP248" s="264"/>
      <c r="AQ248" s="264"/>
      <c r="AR248" s="264"/>
      <c r="AS248" s="264"/>
      <c r="AT248" s="264"/>
      <c r="AU248" s="264"/>
      <c r="AV248" s="264"/>
      <c r="AW248" s="264"/>
      <c r="AX248" s="264"/>
      <c r="AY248" s="264"/>
      <c r="AZ248" s="264"/>
      <c r="BA248" s="264"/>
      <c r="BB248" s="66"/>
      <c r="BC248" s="24" t="s">
        <v>89</v>
      </c>
      <c r="BD248" s="24"/>
      <c r="BE248" s="66">
        <f t="shared" si="2"/>
        <v>0</v>
      </c>
      <c r="BF248" s="264">
        <f>shinsei_build_NOBE_MENSEKI_JYUTAKU_SHINSEI_TOTAL</f>
        <v>0</v>
      </c>
      <c r="BG248" s="264"/>
      <c r="BH248" s="264"/>
      <c r="BI248" s="264"/>
      <c r="BJ248" s="264"/>
      <c r="BK248" s="264"/>
      <c r="BL248" s="264"/>
      <c r="BM248" s="264"/>
      <c r="BN248" s="264"/>
      <c r="BO248" s="264"/>
      <c r="BP248" s="264"/>
      <c r="BQ248" s="264"/>
      <c r="BR248" s="264"/>
      <c r="BS248" s="264"/>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64">
        <f>shinsei_build_NOBE_MENSEKI_ROUJIN_SHINSEI</f>
        <v>0</v>
      </c>
      <c r="Y249" s="264"/>
      <c r="Z249" s="264"/>
      <c r="AA249" s="264"/>
      <c r="AB249" s="264"/>
      <c r="AC249" s="264"/>
      <c r="AD249" s="264"/>
      <c r="AE249" s="264"/>
      <c r="AF249" s="264"/>
      <c r="AG249" s="264"/>
      <c r="AH249" s="264"/>
      <c r="AI249" s="264"/>
      <c r="AJ249" s="264"/>
      <c r="AK249" s="66"/>
      <c r="AL249" s="24" t="s">
        <v>89</v>
      </c>
      <c r="AM249" s="24"/>
      <c r="AN249" s="66"/>
      <c r="AO249" s="264">
        <f>shinsei_build_NOBE_MENSEKI_ROUJIN_SHINSEI_IGAI</f>
        <v>0</v>
      </c>
      <c r="AP249" s="264"/>
      <c r="AQ249" s="264"/>
      <c r="AR249" s="264"/>
      <c r="AS249" s="264"/>
      <c r="AT249" s="264"/>
      <c r="AU249" s="264"/>
      <c r="AV249" s="264"/>
      <c r="AW249" s="264"/>
      <c r="AX249" s="264"/>
      <c r="AY249" s="264"/>
      <c r="AZ249" s="264"/>
      <c r="BA249" s="264"/>
      <c r="BB249" s="66"/>
      <c r="BC249" s="24" t="s">
        <v>89</v>
      </c>
      <c r="BD249" s="24"/>
      <c r="BE249" s="66">
        <f>W249+AN249</f>
        <v>0</v>
      </c>
      <c r="BF249" s="264">
        <f>shinsei_build_NOBE_MENSEKI_ROUJIN_SHINSEI_TOTAL</f>
        <v>0</v>
      </c>
      <c r="BG249" s="264"/>
      <c r="BH249" s="264"/>
      <c r="BI249" s="264"/>
      <c r="BJ249" s="264"/>
      <c r="BK249" s="264"/>
      <c r="BL249" s="264"/>
      <c r="BM249" s="264"/>
      <c r="BN249" s="264"/>
      <c r="BO249" s="264"/>
      <c r="BP249" s="264"/>
      <c r="BQ249" s="264"/>
      <c r="BR249" s="264"/>
      <c r="BS249" s="264"/>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4">
        <f>shinsei_build_NOBE_MENSEKI</f>
        <v>0</v>
      </c>
      <c r="BF250" s="264"/>
      <c r="BG250" s="264"/>
      <c r="BH250" s="264"/>
      <c r="BI250" s="264"/>
      <c r="BJ250" s="264"/>
      <c r="BK250" s="264"/>
      <c r="BL250" s="264"/>
      <c r="BM250" s="264"/>
      <c r="BN250" s="264"/>
      <c r="BO250" s="264"/>
      <c r="BP250" s="264"/>
      <c r="BQ250" s="264"/>
      <c r="BR250" s="264"/>
      <c r="BS250" s="264"/>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9" cm="1">
        <f t="array" ref="AH253">shinsei_build_BILL_SHINSEI_COUNT</f>
        <v>0</v>
      </c>
      <c r="AI253" s="259"/>
      <c r="AJ253" s="259"/>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9">
        <f>shinsei_build_BILL_HOKA_COUNT</f>
        <v>0</v>
      </c>
      <c r="AI254" s="359"/>
      <c r="AJ254" s="3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360">
        <f>shinsei_build_TAKASA_MAX_SHINSEI</f>
        <v>0</v>
      </c>
      <c r="X256" s="360"/>
      <c r="Y256" s="360"/>
      <c r="Z256" s="360"/>
      <c r="AA256" s="360"/>
      <c r="AB256" s="360"/>
      <c r="AC256" s="360"/>
      <c r="AD256" s="360"/>
      <c r="AE256" s="360"/>
      <c r="AF256" s="360"/>
      <c r="AG256" s="360"/>
      <c r="AH256" s="360"/>
      <c r="AI256" s="360"/>
      <c r="AJ256" s="360"/>
      <c r="AK256" s="360"/>
      <c r="AL256" s="24" t="s">
        <v>89</v>
      </c>
      <c r="AM256" s="24"/>
      <c r="AN256" s="360">
        <f>shinsei_build_TAKASA_MAX_SHINSEI_IGAI</f>
        <v>0</v>
      </c>
      <c r="AO256" s="360"/>
      <c r="AP256" s="360"/>
      <c r="AQ256" s="360"/>
      <c r="AR256" s="360"/>
      <c r="AS256" s="360"/>
      <c r="AT256" s="360"/>
      <c r="AU256" s="360"/>
      <c r="AV256" s="360"/>
      <c r="AW256" s="360"/>
      <c r="AX256" s="360"/>
      <c r="AY256" s="360"/>
      <c r="AZ256" s="360"/>
      <c r="BA256" s="360"/>
      <c r="BB256" s="360"/>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361">
        <f>shinsei_build_KAISU_TIJYOU_SHINSEI</f>
        <v>0</v>
      </c>
      <c r="X257" s="361"/>
      <c r="Y257" s="361"/>
      <c r="Z257" s="361"/>
      <c r="AA257" s="361"/>
      <c r="AB257" s="361"/>
      <c r="AC257" s="361"/>
      <c r="AD257" s="361"/>
      <c r="AE257" s="361"/>
      <c r="AF257" s="361"/>
      <c r="AG257" s="361"/>
      <c r="AH257" s="361"/>
      <c r="AI257" s="361"/>
      <c r="AJ257" s="361"/>
      <c r="AK257" s="361"/>
      <c r="AL257" s="24" t="s">
        <v>89</v>
      </c>
      <c r="AM257" s="24"/>
      <c r="AN257" s="361">
        <f>shinsei_build_KAISU_TIJYOU_SHINSEI_IGAI</f>
        <v>0</v>
      </c>
      <c r="AO257" s="361"/>
      <c r="AP257" s="361"/>
      <c r="AQ257" s="361"/>
      <c r="AR257" s="361"/>
      <c r="AS257" s="361"/>
      <c r="AT257" s="361"/>
      <c r="AU257" s="361"/>
      <c r="AV257" s="361"/>
      <c r="AW257" s="361"/>
      <c r="AX257" s="361"/>
      <c r="AY257" s="361"/>
      <c r="AZ257" s="361"/>
      <c r="BA257" s="361"/>
      <c r="BB257" s="361"/>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361">
        <f>shinsei_build_KAISU_TIKA_SHINSEI</f>
        <v>0</v>
      </c>
      <c r="X258" s="361"/>
      <c r="Y258" s="361"/>
      <c r="Z258" s="361"/>
      <c r="AA258" s="361"/>
      <c r="AB258" s="361"/>
      <c r="AC258" s="361"/>
      <c r="AD258" s="361"/>
      <c r="AE258" s="361"/>
      <c r="AF258" s="361"/>
      <c r="AG258" s="361"/>
      <c r="AH258" s="361"/>
      <c r="AI258" s="361"/>
      <c r="AJ258" s="361"/>
      <c r="AK258" s="361"/>
      <c r="AL258" s="24" t="s">
        <v>89</v>
      </c>
      <c r="AM258" s="24"/>
      <c r="AN258" s="361">
        <f>shinsei_build_KAISU_TIKA_SHINSEI_IGAI</f>
        <v>0</v>
      </c>
      <c r="AO258" s="361"/>
      <c r="AP258" s="361"/>
      <c r="AQ258" s="361"/>
      <c r="AR258" s="361"/>
      <c r="AS258" s="361"/>
      <c r="AT258" s="361"/>
      <c r="AU258" s="361"/>
      <c r="AV258" s="361"/>
      <c r="AW258" s="361"/>
      <c r="AX258" s="361"/>
      <c r="AY258" s="361"/>
      <c r="AZ258" s="361"/>
      <c r="BA258" s="361"/>
      <c r="BB258" s="361"/>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314" t="str">
        <f>shinsei_build_KOUZOU1</f>
        <v>選択してください（手入力可）</v>
      </c>
      <c r="R259" s="314"/>
      <c r="S259" s="314"/>
      <c r="T259" s="314"/>
      <c r="U259" s="314"/>
      <c r="V259" s="314"/>
      <c r="W259" s="314"/>
      <c r="X259" s="314"/>
      <c r="Y259" s="314"/>
      <c r="Z259" s="314"/>
      <c r="AA259" s="314"/>
      <c r="AB259" s="314"/>
      <c r="AC259" s="314"/>
      <c r="AD259" s="314"/>
      <c r="AE259" s="314"/>
      <c r="AF259" s="314"/>
      <c r="AG259" s="314"/>
      <c r="AH259" s="314"/>
      <c r="AI259" s="314"/>
      <c r="AJ259" s="24" t="s">
        <v>737</v>
      </c>
      <c r="AK259" s="24"/>
      <c r="AL259" s="24"/>
      <c r="AM259" s="258" t="s">
        <v>738</v>
      </c>
      <c r="AN259" s="258"/>
      <c r="AO259" s="258"/>
      <c r="AP259" s="258"/>
      <c r="AQ259" s="258"/>
      <c r="AR259" s="258"/>
      <c r="AS259" s="258"/>
      <c r="AT259" s="314">
        <f>shinsei_build_KOUZOU2</f>
        <v>0</v>
      </c>
      <c r="AU259" s="314"/>
      <c r="AV259" s="314"/>
      <c r="AW259" s="314"/>
      <c r="AX259" s="314"/>
      <c r="AY259" s="314"/>
      <c r="AZ259" s="314"/>
      <c r="BA259" s="314"/>
      <c r="BB259" s="314"/>
      <c r="BC259" s="314"/>
      <c r="BD259" s="314"/>
      <c r="BE259" s="314"/>
      <c r="BF259" s="314"/>
      <c r="BG259" s="314"/>
      <c r="BH259" s="314"/>
      <c r="BI259" s="314"/>
      <c r="BJ259" s="314"/>
      <c r="BK259" s="314"/>
      <c r="BL259" s="314"/>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59" t="str">
        <f>IF(shinsei_build_TOKUREI_56_7_yes="■","■","□")</f>
        <v>□</v>
      </c>
      <c r="AV260" s="259"/>
      <c r="AW260" s="24"/>
      <c r="AX260" s="24" t="s">
        <v>139</v>
      </c>
      <c r="AY260" s="24"/>
      <c r="AZ260" s="24"/>
      <c r="BA260" s="24"/>
      <c r="BB260" s="24"/>
      <c r="BC260" s="259" t="str">
        <f>IF(shinsei_build_TOKUREI_56_7_no="■","■","□")</f>
        <v>□</v>
      </c>
      <c r="BD260" s="259"/>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350" t="str">
        <f>IF(shinsei_build_TOKUREI_56_7_DOURO_TAKASA__box="■","■","□")</f>
        <v>□</v>
      </c>
      <c r="N262" s="350"/>
      <c r="O262" s="24"/>
      <c r="P262" s="24" t="s">
        <v>142</v>
      </c>
      <c r="Q262" s="24"/>
      <c r="R262" s="24"/>
      <c r="S262" s="24"/>
      <c r="T262" s="24"/>
      <c r="U262" s="24"/>
      <c r="V262" s="24"/>
      <c r="W262" s="24"/>
      <c r="X262" s="24"/>
      <c r="Y262" s="24"/>
      <c r="Z262" s="24"/>
      <c r="AA262" s="24"/>
      <c r="AB262" s="24"/>
      <c r="AC262" s="24"/>
      <c r="AD262" s="24"/>
      <c r="AE262" s="24"/>
      <c r="AF262" s="350" t="str">
        <f>IF(shinsei_build_TOKUREI_56_7_DOURO_RINTI__box="■","■","□")</f>
        <v>□</v>
      </c>
      <c r="AG262" s="350"/>
      <c r="AH262" s="24"/>
      <c r="AI262" s="24" t="s">
        <v>143</v>
      </c>
      <c r="AJ262" s="24"/>
      <c r="AK262" s="24"/>
      <c r="AL262" s="24"/>
      <c r="AM262" s="24"/>
      <c r="AN262" s="24"/>
      <c r="AO262" s="24"/>
      <c r="AP262" s="24"/>
      <c r="AQ262" s="24"/>
      <c r="AR262" s="24"/>
      <c r="AS262" s="24"/>
      <c r="AT262" s="24"/>
      <c r="AU262" s="24"/>
      <c r="AV262" s="24"/>
      <c r="AW262" s="24"/>
      <c r="AX262" s="350" t="str">
        <f>IF(shinsei_build_TOKUREI_56_7_DOURO_KITA__box="■","■","□")</f>
        <v>□</v>
      </c>
      <c r="AY262" s="350"/>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75">
        <f>shinsei_build_KYOKA_NINTEI_BIKOU_1</f>
        <v>0</v>
      </c>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4"/>
      <c r="BZ264" s="24"/>
    </row>
    <row r="265" spans="1:78" s="2" customFormat="1" ht="13.5" customHeight="1">
      <c r="A265" s="24"/>
      <c r="B265" s="24"/>
      <c r="C265" s="24"/>
      <c r="D265" s="24"/>
      <c r="E265" s="275">
        <f>shinsei_build_KYOKA_NINTEI_BIKOU_2</f>
        <v>0</v>
      </c>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4"/>
      <c r="BZ265" s="24"/>
    </row>
    <row r="266" spans="1:78" s="2" customFormat="1" ht="13.5" customHeight="1">
      <c r="A266" s="24"/>
      <c r="B266" s="24"/>
      <c r="C266" s="24"/>
      <c r="D266" s="24"/>
      <c r="E266" s="275">
        <f>shinsei_build_KYOKA_NINTEI_BIKOU_3</f>
        <v>0</v>
      </c>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4"/>
      <c r="BZ266" s="24"/>
    </row>
    <row r="267" spans="1:78" s="2" customFormat="1" ht="13.5" customHeight="1">
      <c r="A267" s="24"/>
      <c r="B267" s="24"/>
      <c r="C267" s="24"/>
      <c r="D267" s="24"/>
      <c r="E267" s="275">
        <f>shinsei_build_KYOKA_NINTEI_BIKOU_4</f>
        <v>0</v>
      </c>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4"/>
      <c r="BZ267" s="24"/>
    </row>
    <row r="268" spans="1:78" s="2" customFormat="1" ht="13.5" customHeight="1">
      <c r="A268" s="24"/>
      <c r="B268" s="24"/>
      <c r="C268" s="24"/>
      <c r="D268" s="24"/>
      <c r="E268" s="275">
        <f>shinsei_build_KYOKA_NINTEI_BIKOU_5</f>
        <v>0</v>
      </c>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4"/>
      <c r="BZ268" s="24"/>
    </row>
    <row r="269" spans="1:78" s="2" customFormat="1" ht="13.5" customHeight="1">
      <c r="A269" s="28"/>
      <c r="B269" s="28"/>
      <c r="C269" s="28"/>
      <c r="D269" s="28"/>
      <c r="E269" s="275">
        <f>shinsei_build_KYOKA_NINTEI_BIKOU_6</f>
        <v>0</v>
      </c>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350">
        <f>shinsei_KOUJI_TYAKUSYU_YEAR</f>
        <v>0</v>
      </c>
      <c r="AH271" s="350"/>
      <c r="AI271" s="350"/>
      <c r="AJ271" s="28" t="s">
        <v>2</v>
      </c>
      <c r="AK271" s="28"/>
      <c r="AL271" s="350">
        <f>shinsei_KOUJI_TYAKUSYU_MONTH</f>
        <v>0</v>
      </c>
      <c r="AM271" s="350"/>
      <c r="AN271" s="350"/>
      <c r="AO271" s="28" t="s">
        <v>3</v>
      </c>
      <c r="AP271" s="28"/>
      <c r="AQ271" s="350">
        <f>shinsei_KOUJI_TYAKUSYU_DAY</f>
        <v>0</v>
      </c>
      <c r="AR271" s="350"/>
      <c r="AS271" s="350"/>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350">
        <f>shinsei_KOJIKANRYO_YEAR</f>
        <v>0</v>
      </c>
      <c r="AH273" s="350"/>
      <c r="AI273" s="350"/>
      <c r="AJ273" s="28" t="s">
        <v>2</v>
      </c>
      <c r="AK273" s="28"/>
      <c r="AL273" s="350">
        <f>shinsei_KOUJI_KANRYOU_MONTH</f>
        <v>0</v>
      </c>
      <c r="AM273" s="350"/>
      <c r="AN273" s="350"/>
      <c r="AO273" s="28" t="s">
        <v>3</v>
      </c>
      <c r="AP273" s="28"/>
      <c r="AQ273" s="350">
        <f>shinsei_KOUJI_KANRYOU_DAY</f>
        <v>0</v>
      </c>
      <c r="AR273" s="350"/>
      <c r="AS273" s="350"/>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59" t="s">
        <v>150</v>
      </c>
      <c r="F275" s="259"/>
      <c r="G275" s="259"/>
      <c r="H275" s="259">
        <f>shinsei_KOUTEI1_KAISUU</f>
        <v>0</v>
      </c>
      <c r="I275" s="259"/>
      <c r="J275" s="259" t="s">
        <v>151</v>
      </c>
      <c r="K275" s="259"/>
      <c r="L275" s="259"/>
      <c r="M275" s="24"/>
      <c r="N275" s="24"/>
      <c r="O275" s="259" t="s">
        <v>561</v>
      </c>
      <c r="P275" s="362"/>
      <c r="Q275" s="362"/>
      <c r="R275" s="362"/>
      <c r="S275" s="259">
        <f>shinsei_KOUTEI1_YEAR</f>
        <v>0</v>
      </c>
      <c r="T275" s="362"/>
      <c r="U275" s="362"/>
      <c r="V275" s="259" t="s">
        <v>2</v>
      </c>
      <c r="W275" s="259"/>
      <c r="X275" s="259">
        <f>shinsei_KOUTEI1_MONTH</f>
        <v>0</v>
      </c>
      <c r="Y275" s="259"/>
      <c r="Z275" s="259"/>
      <c r="AA275" s="259" t="s">
        <v>3</v>
      </c>
      <c r="AB275" s="259"/>
      <c r="AC275" s="259">
        <f>shinsei_KOUTEI1_DAY</f>
        <v>0</v>
      </c>
      <c r="AD275" s="259"/>
      <c r="AE275" s="259"/>
      <c r="AF275" s="259" t="s">
        <v>4</v>
      </c>
      <c r="AG275" s="259"/>
      <c r="AH275" s="24"/>
      <c r="AI275" s="24"/>
      <c r="AJ275" s="24" t="s">
        <v>19</v>
      </c>
      <c r="AK275" s="275">
        <f>shinsei_KOUTEI1_TEXT</f>
        <v>0</v>
      </c>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4" t="s">
        <v>60</v>
      </c>
    </row>
    <row r="276" spans="1:88" s="2" customFormat="1" ht="20.100000000000001" customHeight="1">
      <c r="A276" s="24"/>
      <c r="B276" s="24"/>
      <c r="C276" s="24"/>
      <c r="D276" s="24"/>
      <c r="E276" s="259" t="s">
        <v>150</v>
      </c>
      <c r="F276" s="259"/>
      <c r="G276" s="259"/>
      <c r="H276" s="259">
        <f>shinsei_KOUTEI2_KAISUU</f>
        <v>0</v>
      </c>
      <c r="I276" s="259"/>
      <c r="J276" s="259" t="s">
        <v>151</v>
      </c>
      <c r="K276" s="259"/>
      <c r="L276" s="259"/>
      <c r="M276" s="24"/>
      <c r="N276" s="24"/>
      <c r="O276" s="259" t="s">
        <v>561</v>
      </c>
      <c r="P276" s="362"/>
      <c r="Q276" s="362"/>
      <c r="R276" s="362"/>
      <c r="S276" s="259">
        <f>shinsei_KOUTEI2_YEAR</f>
        <v>0</v>
      </c>
      <c r="T276" s="362"/>
      <c r="U276" s="362"/>
      <c r="V276" s="259" t="s">
        <v>2</v>
      </c>
      <c r="W276" s="259"/>
      <c r="X276" s="259">
        <f>shinsei_KOUTEI2_MONTH</f>
        <v>0</v>
      </c>
      <c r="Y276" s="259"/>
      <c r="Z276" s="259"/>
      <c r="AA276" s="259" t="s">
        <v>3</v>
      </c>
      <c r="AB276" s="259"/>
      <c r="AC276" s="259">
        <f>shinsei_KOUTEI2_DAY</f>
        <v>0</v>
      </c>
      <c r="AD276" s="259"/>
      <c r="AE276" s="259"/>
      <c r="AF276" s="259" t="s">
        <v>4</v>
      </c>
      <c r="AG276" s="259"/>
      <c r="AH276" s="24"/>
      <c r="AI276" s="24"/>
      <c r="AJ276" s="24" t="s">
        <v>19</v>
      </c>
      <c r="AK276" s="275">
        <f>shinsei_KOUTEI2_TEXT</f>
        <v>0</v>
      </c>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4" t="s">
        <v>60</v>
      </c>
    </row>
    <row r="277" spans="1:88" s="2" customFormat="1" ht="20.100000000000001" customHeight="1">
      <c r="A277" s="28"/>
      <c r="B277" s="28"/>
      <c r="C277" s="28"/>
      <c r="D277" s="28"/>
      <c r="E277" s="350" t="s">
        <v>150</v>
      </c>
      <c r="F277" s="350"/>
      <c r="G277" s="350"/>
      <c r="H277" s="350">
        <f>shinsei_KOUTEI3_KAISUU</f>
        <v>0</v>
      </c>
      <c r="I277" s="350"/>
      <c r="J277" s="350" t="s">
        <v>151</v>
      </c>
      <c r="K277" s="350"/>
      <c r="L277" s="350"/>
      <c r="M277" s="28"/>
      <c r="N277" s="28"/>
      <c r="O277" s="350" t="s">
        <v>561</v>
      </c>
      <c r="P277" s="364"/>
      <c r="Q277" s="364"/>
      <c r="R277" s="364"/>
      <c r="S277" s="350">
        <f>shinsei_KOUTEI3_YEAR</f>
        <v>0</v>
      </c>
      <c r="T277" s="364"/>
      <c r="U277" s="364"/>
      <c r="V277" s="350" t="s">
        <v>2</v>
      </c>
      <c r="W277" s="350"/>
      <c r="X277" s="350">
        <f>shinsei_KOUTEI3_MONTH</f>
        <v>0</v>
      </c>
      <c r="Y277" s="350"/>
      <c r="Z277" s="350"/>
      <c r="AA277" s="350" t="s">
        <v>3</v>
      </c>
      <c r="AB277" s="350"/>
      <c r="AC277" s="350">
        <f>shinsei_KOUTEI3_DAY</f>
        <v>0</v>
      </c>
      <c r="AD277" s="350"/>
      <c r="AE277" s="350"/>
      <c r="AF277" s="350" t="s">
        <v>4</v>
      </c>
      <c r="AG277" s="350"/>
      <c r="AH277" s="28"/>
      <c r="AI277" s="28"/>
      <c r="AJ277" s="28" t="s">
        <v>19</v>
      </c>
      <c r="AK277" s="255">
        <f>shinsei_KOUTEI3_TEXT</f>
        <v>0</v>
      </c>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3" t="s">
        <v>61</v>
      </c>
      <c r="E279" s="363"/>
      <c r="F279" s="363"/>
      <c r="G279" s="105" t="s">
        <v>741</v>
      </c>
      <c r="H279" s="105"/>
      <c r="I279" s="105"/>
      <c r="J279" s="105"/>
      <c r="K279" s="105"/>
      <c r="L279" s="363" t="s">
        <v>37</v>
      </c>
      <c r="M279" s="363"/>
      <c r="N279" s="363"/>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1099</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1098</v>
      </c>
    </row>
    <row r="281" spans="1:88" s="2" customFormat="1" ht="20.100000000000001" customHeight="1">
      <c r="A281" s="24"/>
      <c r="B281" s="105"/>
      <c r="C281" s="105"/>
      <c r="D281" s="363" t="s">
        <v>37</v>
      </c>
      <c r="E281" s="363"/>
      <c r="F281" s="363"/>
      <c r="G281" s="105" t="s">
        <v>687</v>
      </c>
      <c r="H281" s="105"/>
      <c r="I281" s="105"/>
      <c r="J281" s="105"/>
      <c r="K281" s="105"/>
      <c r="L281" s="363" t="s">
        <v>37</v>
      </c>
      <c r="M281" s="363"/>
      <c r="N281" s="363"/>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1100</v>
      </c>
    </row>
    <row r="282" spans="1:88" s="2" customFormat="1" ht="15.95" customHeight="1">
      <c r="A282" s="24"/>
      <c r="B282" s="260" t="s">
        <v>1245</v>
      </c>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0"/>
      <c r="AL282" s="260"/>
      <c r="AM282" s="260"/>
      <c r="AN282" s="260"/>
      <c r="AO282" s="260"/>
      <c r="AP282" s="260"/>
      <c r="AQ282" s="260"/>
      <c r="AR282" s="260"/>
      <c r="AS282" s="260"/>
      <c r="AT282" s="260"/>
      <c r="AU282" s="260"/>
      <c r="AV282" s="260"/>
      <c r="AW282" s="260"/>
      <c r="AX282" s="260"/>
      <c r="AY282" s="260"/>
      <c r="AZ282" s="260"/>
      <c r="BA282" s="260"/>
      <c r="BB282" s="260"/>
      <c r="BC282" s="260"/>
      <c r="BD282" s="260"/>
      <c r="BE282" s="260"/>
      <c r="BF282" s="260"/>
      <c r="BG282" s="260"/>
      <c r="BH282" s="260"/>
      <c r="BI282" s="260"/>
      <c r="BJ282" s="260"/>
      <c r="BK282" s="260"/>
      <c r="BL282" s="260"/>
      <c r="BM282" s="260"/>
      <c r="BN282" s="260"/>
      <c r="BO282" s="260"/>
      <c r="BP282" s="260"/>
      <c r="BQ282" s="260"/>
      <c r="BR282" s="260"/>
      <c r="BS282" s="260"/>
      <c r="BT282" s="260"/>
      <c r="BU282" s="260"/>
      <c r="BV282" s="260"/>
      <c r="BW282" s="260"/>
      <c r="BX282" s="260"/>
      <c r="BY282" s="47"/>
      <c r="BZ282" s="47"/>
    </row>
    <row r="283" spans="1:88" s="2" customFormat="1" ht="15.95" customHeight="1">
      <c r="A283" s="24"/>
      <c r="B283" s="65"/>
      <c r="C283" s="65"/>
      <c r="D283" s="65"/>
      <c r="E283" s="275">
        <f>shinsei_build_PAGE3_SONOTA_1</f>
        <v>0</v>
      </c>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275"/>
      <c r="BU283" s="275"/>
      <c r="BV283" s="275"/>
      <c r="BW283" s="275"/>
      <c r="BX283" s="275"/>
      <c r="BY283" s="275"/>
      <c r="BZ283" s="47"/>
    </row>
    <row r="284" spans="1:88" s="2" customFormat="1" ht="15.95" customHeight="1">
      <c r="A284" s="24"/>
      <c r="B284" s="65"/>
      <c r="C284" s="65"/>
      <c r="D284" s="65"/>
      <c r="E284" s="275">
        <f>shinsei_build_PAGE3_SONOTA_2</f>
        <v>0</v>
      </c>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BQ284" s="275"/>
      <c r="BR284" s="275"/>
      <c r="BS284" s="275"/>
      <c r="BT284" s="275"/>
      <c r="BU284" s="275"/>
      <c r="BV284" s="275"/>
      <c r="BW284" s="275"/>
      <c r="BX284" s="275"/>
      <c r="BY284" s="275"/>
      <c r="BZ284" s="47"/>
    </row>
    <row r="285" spans="1:88" s="2" customFormat="1" ht="15.95" customHeight="1">
      <c r="A285" s="24"/>
      <c r="B285" s="65"/>
      <c r="C285" s="65"/>
      <c r="D285" s="65"/>
      <c r="E285" s="275">
        <f>shinsei_build_PAGE3_SONOTA_3</f>
        <v>0</v>
      </c>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BQ285" s="275"/>
      <c r="BR285" s="275"/>
      <c r="BS285" s="275"/>
      <c r="BT285" s="275"/>
      <c r="BU285" s="275"/>
      <c r="BV285" s="275"/>
      <c r="BW285" s="275"/>
      <c r="BX285" s="275"/>
      <c r="BY285" s="275"/>
      <c r="BZ285" s="47"/>
    </row>
    <row r="286" spans="1:88" s="2" customFormat="1" ht="15.95" customHeight="1">
      <c r="A286" s="24"/>
      <c r="B286" s="65"/>
      <c r="C286" s="65"/>
      <c r="D286" s="65"/>
      <c r="E286" s="275">
        <f>shinsei_build_PAGE3_SONOTA_4</f>
        <v>0</v>
      </c>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BQ286" s="275"/>
      <c r="BR286" s="275"/>
      <c r="BS286" s="275"/>
      <c r="BT286" s="275"/>
      <c r="BU286" s="275"/>
      <c r="BV286" s="275"/>
      <c r="BW286" s="275"/>
      <c r="BX286" s="275"/>
      <c r="BY286" s="275"/>
      <c r="BZ286" s="47"/>
    </row>
    <row r="287" spans="1:88" s="2" customFormat="1" ht="15.95" customHeight="1">
      <c r="A287" s="24"/>
      <c r="B287" s="65"/>
      <c r="C287" s="65"/>
      <c r="D287" s="65"/>
      <c r="E287" s="275">
        <f>shinsei_build_PAGE3_SONOTA_5</f>
        <v>0</v>
      </c>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75"/>
      <c r="AE287" s="275"/>
      <c r="AF287" s="275"/>
      <c r="AG287" s="275"/>
      <c r="AH287" s="275"/>
      <c r="AI287" s="275"/>
      <c r="AJ287" s="275"/>
      <c r="AK287" s="275"/>
      <c r="AL287" s="275"/>
      <c r="AM287" s="275"/>
      <c r="AN287" s="275"/>
      <c r="AO287" s="275"/>
      <c r="AP287" s="275"/>
      <c r="AQ287" s="275"/>
      <c r="AR287" s="275"/>
      <c r="AS287" s="275"/>
      <c r="AT287" s="275"/>
      <c r="AU287" s="275"/>
      <c r="AV287" s="275"/>
      <c r="AW287" s="275"/>
      <c r="AX287" s="275"/>
      <c r="AY287" s="275"/>
      <c r="AZ287" s="275"/>
      <c r="BA287" s="275"/>
      <c r="BB287" s="275"/>
      <c r="BC287" s="275"/>
      <c r="BD287" s="275"/>
      <c r="BE287" s="275"/>
      <c r="BF287" s="275"/>
      <c r="BG287" s="275"/>
      <c r="BH287" s="275"/>
      <c r="BI287" s="275"/>
      <c r="BJ287" s="275"/>
      <c r="BK287" s="275"/>
      <c r="BL287" s="275"/>
      <c r="BM287" s="275"/>
      <c r="BN287" s="275"/>
      <c r="BO287" s="275"/>
      <c r="BP287" s="275"/>
      <c r="BQ287" s="275"/>
      <c r="BR287" s="275"/>
      <c r="BS287" s="275"/>
      <c r="BT287" s="275"/>
      <c r="BU287" s="275"/>
      <c r="BV287" s="275"/>
      <c r="BW287" s="275"/>
      <c r="BX287" s="275"/>
      <c r="BY287" s="275"/>
      <c r="BZ287" s="47"/>
    </row>
    <row r="288" spans="1:88" s="2" customFormat="1" ht="15.95" customHeight="1">
      <c r="A288" s="24"/>
      <c r="B288" s="65"/>
      <c r="C288" s="65"/>
      <c r="D288" s="65"/>
      <c r="E288" s="275">
        <f>shinsei_build_PAGE3_SONOTA_6</f>
        <v>0</v>
      </c>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47"/>
    </row>
    <row r="289" spans="1:79" s="2" customFormat="1" ht="15.95" customHeight="1">
      <c r="A289" s="24"/>
      <c r="B289" s="24"/>
      <c r="C289" s="24"/>
      <c r="D289" s="24"/>
      <c r="E289" s="275">
        <f>shinsei_build_PAGE3_SONOTA_7</f>
        <v>0</v>
      </c>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47"/>
    </row>
    <row r="290" spans="1:79" s="2" customFormat="1" ht="15.95" customHeight="1">
      <c r="A290" s="24"/>
      <c r="B290" s="65"/>
      <c r="C290" s="65"/>
      <c r="D290" s="65"/>
      <c r="E290" s="275">
        <f>shinsei_build_PAGE3_SONOTA_8</f>
        <v>0</v>
      </c>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47"/>
    </row>
    <row r="291" spans="1:79" s="2" customFormat="1" ht="15.95" customHeight="1">
      <c r="A291" s="24"/>
      <c r="B291" s="24"/>
      <c r="C291" s="24"/>
      <c r="D291" s="24"/>
      <c r="E291" s="275">
        <f>shinsei_build_PAGE3_SONOTA_9</f>
        <v>0</v>
      </c>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47"/>
    </row>
    <row r="292" spans="1:79" s="2" customFormat="1" ht="15.95" customHeight="1">
      <c r="A292" s="28"/>
      <c r="B292" s="28"/>
      <c r="C292" s="28"/>
      <c r="D292" s="28"/>
      <c r="E292" s="255">
        <f>shinsei_build_PAGE3_SONOTA_10</f>
        <v>0</v>
      </c>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c r="AL292" s="255"/>
      <c r="AM292" s="255"/>
      <c r="AN292" s="255"/>
      <c r="AO292" s="255"/>
      <c r="AP292" s="255"/>
      <c r="AQ292" s="255"/>
      <c r="AR292" s="255"/>
      <c r="AS292" s="255"/>
      <c r="AT292" s="255"/>
      <c r="AU292" s="255"/>
      <c r="AV292" s="255"/>
      <c r="AW292" s="255"/>
      <c r="AX292" s="255"/>
      <c r="AY292" s="255"/>
      <c r="AZ292" s="255"/>
      <c r="BA292" s="255"/>
      <c r="BB292" s="255"/>
      <c r="BC292" s="255"/>
      <c r="BD292" s="255"/>
      <c r="BE292" s="255"/>
      <c r="BF292" s="255"/>
      <c r="BG292" s="255"/>
      <c r="BH292" s="255"/>
      <c r="BI292" s="255"/>
      <c r="BJ292" s="255"/>
      <c r="BK292" s="255"/>
      <c r="BL292" s="255"/>
      <c r="BM292" s="255"/>
      <c r="BN292" s="255"/>
      <c r="BO292" s="255"/>
      <c r="BP292" s="255"/>
      <c r="BQ292" s="255"/>
      <c r="BR292" s="255"/>
      <c r="BS292" s="255"/>
      <c r="BT292" s="255"/>
      <c r="BU292" s="255"/>
      <c r="BV292" s="255"/>
      <c r="BW292" s="255"/>
      <c r="BX292" s="255"/>
      <c r="BY292" s="255"/>
      <c r="BZ292" s="48"/>
    </row>
    <row r="293" spans="1:79" s="2" customFormat="1" ht="2.1" customHeight="1">
      <c r="A293" s="24"/>
      <c r="B293" s="24"/>
      <c r="C293" s="24"/>
      <c r="D293" s="24"/>
      <c r="E293" s="24"/>
      <c r="F293" s="24"/>
      <c r="G293" s="24"/>
      <c r="H293" s="24"/>
      <c r="I293" s="24"/>
      <c r="J293" s="24"/>
      <c r="K293" s="24"/>
      <c r="L293" s="24"/>
      <c r="M293" s="24"/>
      <c r="N293" s="24"/>
      <c r="O293" s="24"/>
      <c r="P293" s="24"/>
      <c r="Q293" s="24"/>
      <c r="R293" s="24"/>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275"/>
    </row>
    <row r="294" spans="1:79" s="2" customFormat="1" ht="2.1" customHeight="1">
      <c r="A294" s="24"/>
      <c r="B294" s="24"/>
      <c r="C294" s="24"/>
      <c r="D294" s="24"/>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c r="AI294" s="260"/>
      <c r="AJ294" s="260"/>
      <c r="AK294" s="260"/>
      <c r="AL294" s="260"/>
      <c r="AM294" s="260"/>
      <c r="AN294" s="260"/>
      <c r="AO294" s="260"/>
      <c r="AP294" s="260"/>
      <c r="AQ294" s="260"/>
      <c r="AR294" s="260"/>
      <c r="AS294" s="260"/>
      <c r="AT294" s="260"/>
      <c r="AU294" s="260"/>
      <c r="AV294" s="260"/>
      <c r="AW294" s="260"/>
      <c r="AX294" s="260"/>
      <c r="AY294" s="260"/>
      <c r="AZ294" s="260"/>
      <c r="BA294" s="260"/>
      <c r="BB294" s="260"/>
      <c r="BC294" s="260"/>
      <c r="BD294" s="260"/>
      <c r="BE294" s="260"/>
      <c r="BF294" s="260"/>
      <c r="BG294" s="260"/>
      <c r="BH294" s="260"/>
      <c r="BI294" s="260"/>
      <c r="BJ294" s="260"/>
      <c r="BK294" s="260"/>
      <c r="BL294" s="260"/>
      <c r="BM294" s="260"/>
      <c r="BN294" s="260"/>
      <c r="BO294" s="260"/>
      <c r="BP294" s="260"/>
      <c r="BQ294" s="260"/>
      <c r="BR294" s="260"/>
      <c r="BS294" s="260"/>
      <c r="BT294" s="260"/>
      <c r="BU294" s="260"/>
      <c r="BV294" s="260"/>
      <c r="BW294" s="260"/>
      <c r="BX294" s="260"/>
      <c r="BY294" s="47"/>
      <c r="BZ294" s="47"/>
    </row>
    <row r="295" spans="1:79" s="2" customFormat="1" ht="2.1" customHeight="1">
      <c r="A295" s="24"/>
      <c r="B295" s="24"/>
      <c r="C295" s="24"/>
      <c r="D295" s="24"/>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0"/>
      <c r="AL295" s="260"/>
      <c r="AM295" s="260"/>
      <c r="AN295" s="260"/>
      <c r="AO295" s="260"/>
      <c r="AP295" s="260"/>
      <c r="AQ295" s="260"/>
      <c r="AR295" s="260"/>
      <c r="AS295" s="260"/>
      <c r="AT295" s="260"/>
      <c r="AU295" s="260"/>
      <c r="AV295" s="260"/>
      <c r="AW295" s="260"/>
      <c r="AX295" s="260"/>
      <c r="AY295" s="260"/>
      <c r="AZ295" s="260"/>
      <c r="BA295" s="260"/>
      <c r="BB295" s="260"/>
      <c r="BC295" s="260"/>
      <c r="BD295" s="260"/>
      <c r="BE295" s="260"/>
      <c r="BF295" s="260"/>
      <c r="BG295" s="260"/>
      <c r="BH295" s="260"/>
      <c r="BI295" s="260"/>
      <c r="BJ295" s="260"/>
      <c r="BK295" s="260"/>
      <c r="BL295" s="260"/>
      <c r="BM295" s="260"/>
      <c r="BN295" s="260"/>
      <c r="BO295" s="260"/>
      <c r="BP295" s="260"/>
      <c r="BQ295" s="260"/>
      <c r="BR295" s="260"/>
      <c r="BS295" s="260"/>
      <c r="BT295" s="260"/>
      <c r="BU295" s="260"/>
      <c r="BV295" s="260"/>
      <c r="BW295" s="260"/>
      <c r="BX295" s="260"/>
      <c r="BY295" s="47"/>
      <c r="BZ295" s="47"/>
    </row>
    <row r="296" spans="1:79" s="2" customFormat="1" ht="2.1" customHeight="1">
      <c r="A296" s="24"/>
      <c r="B296" s="24"/>
      <c r="C296" s="24"/>
      <c r="D296" s="24"/>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c r="AI296" s="260"/>
      <c r="AJ296" s="260"/>
      <c r="AK296" s="260"/>
      <c r="AL296" s="260"/>
      <c r="AM296" s="260"/>
      <c r="AN296" s="260"/>
      <c r="AO296" s="260"/>
      <c r="AP296" s="260"/>
      <c r="AQ296" s="260"/>
      <c r="AR296" s="260"/>
      <c r="AS296" s="260"/>
      <c r="AT296" s="260"/>
      <c r="AU296" s="260"/>
      <c r="AV296" s="260"/>
      <c r="AW296" s="260"/>
      <c r="AX296" s="260"/>
      <c r="AY296" s="260"/>
      <c r="AZ296" s="260"/>
      <c r="BA296" s="260"/>
      <c r="BB296" s="260"/>
      <c r="BC296" s="260"/>
      <c r="BD296" s="260"/>
      <c r="BE296" s="260"/>
      <c r="BF296" s="260"/>
      <c r="BG296" s="260"/>
      <c r="BH296" s="260"/>
      <c r="BI296" s="260"/>
      <c r="BJ296" s="260"/>
      <c r="BK296" s="260"/>
      <c r="BL296" s="260"/>
      <c r="BM296" s="260"/>
      <c r="BN296" s="260"/>
      <c r="BO296" s="260"/>
      <c r="BP296" s="260"/>
      <c r="BQ296" s="260"/>
      <c r="BR296" s="260"/>
      <c r="BS296" s="260"/>
      <c r="BT296" s="260"/>
      <c r="BU296" s="260"/>
      <c r="BV296" s="260"/>
      <c r="BW296" s="260"/>
      <c r="BX296" s="260"/>
      <c r="BY296" s="47"/>
      <c r="BZ296" s="47"/>
    </row>
    <row r="297" spans="1:79" s="2" customFormat="1" ht="2.1" customHeight="1">
      <c r="A297" s="24"/>
      <c r="B297" s="24"/>
      <c r="C297" s="24"/>
      <c r="D297" s="24"/>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0"/>
      <c r="AL297" s="260"/>
      <c r="AM297" s="260"/>
      <c r="AN297" s="260"/>
      <c r="AO297" s="260"/>
      <c r="AP297" s="260"/>
      <c r="AQ297" s="260"/>
      <c r="AR297" s="260"/>
      <c r="AS297" s="260"/>
      <c r="AT297" s="260"/>
      <c r="AU297" s="260"/>
      <c r="AV297" s="260"/>
      <c r="AW297" s="260"/>
      <c r="AX297" s="260"/>
      <c r="AY297" s="260"/>
      <c r="AZ297" s="260"/>
      <c r="BA297" s="260"/>
      <c r="BB297" s="260"/>
      <c r="BC297" s="260"/>
      <c r="BD297" s="260"/>
      <c r="BE297" s="260"/>
      <c r="BF297" s="260"/>
      <c r="BG297" s="260"/>
      <c r="BH297" s="260"/>
      <c r="BI297" s="260"/>
      <c r="BJ297" s="260"/>
      <c r="BK297" s="260"/>
      <c r="BL297" s="260"/>
      <c r="BM297" s="260"/>
      <c r="BN297" s="260"/>
      <c r="BO297" s="260"/>
      <c r="BP297" s="260"/>
      <c r="BQ297" s="260"/>
      <c r="BR297" s="260"/>
      <c r="BS297" s="260"/>
      <c r="BT297" s="260"/>
      <c r="BU297" s="260"/>
      <c r="BV297" s="260"/>
      <c r="BW297" s="260"/>
      <c r="BX297" s="260"/>
      <c r="BY297" s="47"/>
      <c r="BZ297" s="47"/>
    </row>
    <row r="298" spans="1:79" s="2" customFormat="1" ht="2.1" customHeight="1">
      <c r="A298" s="24"/>
      <c r="B298" s="24"/>
      <c r="C298" s="24"/>
      <c r="D298" s="24"/>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c r="AI298" s="260"/>
      <c r="AJ298" s="260"/>
      <c r="AK298" s="260"/>
      <c r="AL298" s="260"/>
      <c r="AM298" s="260"/>
      <c r="AN298" s="260"/>
      <c r="AO298" s="260"/>
      <c r="AP298" s="260"/>
      <c r="AQ298" s="260"/>
      <c r="AR298" s="260"/>
      <c r="AS298" s="260"/>
      <c r="AT298" s="260"/>
      <c r="AU298" s="260"/>
      <c r="AV298" s="260"/>
      <c r="AW298" s="260"/>
      <c r="AX298" s="260"/>
      <c r="AY298" s="260"/>
      <c r="AZ298" s="260"/>
      <c r="BA298" s="260"/>
      <c r="BB298" s="260"/>
      <c r="BC298" s="260"/>
      <c r="BD298" s="260"/>
      <c r="BE298" s="260"/>
      <c r="BF298" s="260"/>
      <c r="BG298" s="260"/>
      <c r="BH298" s="260"/>
      <c r="BI298" s="260"/>
      <c r="BJ298" s="260"/>
      <c r="BK298" s="260"/>
      <c r="BL298" s="260"/>
      <c r="BM298" s="260"/>
      <c r="BN298" s="260"/>
      <c r="BO298" s="260"/>
      <c r="BP298" s="260"/>
      <c r="BQ298" s="260"/>
      <c r="BR298" s="260"/>
      <c r="BS298" s="260"/>
      <c r="BT298" s="260"/>
      <c r="BU298" s="260"/>
      <c r="BV298" s="260"/>
      <c r="BW298" s="260"/>
      <c r="BX298" s="260"/>
      <c r="BY298" s="47"/>
      <c r="BZ298" s="47"/>
    </row>
    <row r="299" spans="1:79" s="2" customFormat="1" ht="2.1" customHeight="1">
      <c r="A299" s="24"/>
      <c r="B299" s="24"/>
      <c r="C299" s="24"/>
      <c r="D299" s="24"/>
      <c r="E299" s="24"/>
      <c r="F299" s="24"/>
      <c r="G299" s="24"/>
      <c r="H299" s="24"/>
      <c r="I299" s="24"/>
      <c r="J299" s="24"/>
      <c r="K299" s="24"/>
      <c r="L299" s="24"/>
      <c r="M299" s="24"/>
      <c r="N299" s="24"/>
      <c r="O299" s="24"/>
      <c r="P299" s="24"/>
      <c r="Q299" s="24"/>
      <c r="R299" s="24"/>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row>
    <row r="300" spans="1:79" s="2" customFormat="1" ht="2.1"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row>
    <row r="301" spans="1:79" s="2" customFormat="1" ht="2.1"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9" s="2" customFormat="1" ht="2.1"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row>
    <row r="303" spans="1:79" s="2" customFormat="1" ht="2.1"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row>
    <row r="304" spans="1:79" s="2" customFormat="1" ht="15" customHeight="1">
      <c r="A304" s="350" t="s">
        <v>688</v>
      </c>
      <c r="B304" s="350"/>
      <c r="C304" s="350"/>
      <c r="D304" s="350"/>
      <c r="E304" s="350"/>
      <c r="F304" s="350"/>
      <c r="G304" s="350"/>
      <c r="H304" s="350"/>
      <c r="I304" s="350"/>
      <c r="J304" s="350"/>
      <c r="K304" s="350"/>
      <c r="L304" s="350"/>
      <c r="M304" s="350"/>
      <c r="N304" s="350"/>
      <c r="O304" s="350"/>
      <c r="P304" s="350"/>
      <c r="Q304" s="350"/>
      <c r="R304" s="350"/>
      <c r="S304" s="350"/>
      <c r="T304" s="350"/>
      <c r="U304" s="350"/>
      <c r="V304" s="350"/>
      <c r="W304" s="350"/>
      <c r="X304" s="350"/>
      <c r="Y304" s="350"/>
      <c r="Z304" s="350"/>
      <c r="AA304" s="350"/>
      <c r="AB304" s="350"/>
      <c r="AC304" s="350"/>
      <c r="AD304" s="350"/>
      <c r="AE304" s="350"/>
      <c r="AF304" s="350"/>
      <c r="AG304" s="350"/>
      <c r="AH304" s="350"/>
      <c r="AI304" s="350"/>
      <c r="AJ304" s="350"/>
      <c r="AK304" s="350"/>
      <c r="AL304" s="350"/>
      <c r="AM304" s="350"/>
      <c r="AN304" s="350"/>
      <c r="AO304" s="350"/>
      <c r="AP304" s="350"/>
      <c r="AQ304" s="350"/>
      <c r="AR304" s="350"/>
      <c r="AS304" s="350"/>
      <c r="AT304" s="350"/>
      <c r="AU304" s="350"/>
      <c r="AV304" s="350"/>
      <c r="AW304" s="350"/>
      <c r="AX304" s="350"/>
      <c r="AY304" s="350"/>
      <c r="AZ304" s="350"/>
      <c r="BA304" s="350"/>
      <c r="BB304" s="350"/>
      <c r="BC304" s="350"/>
      <c r="BD304" s="350"/>
      <c r="BE304" s="350"/>
      <c r="BF304" s="350"/>
      <c r="BG304" s="350"/>
      <c r="BH304" s="350"/>
      <c r="BI304" s="350"/>
      <c r="BJ304" s="350"/>
      <c r="BK304" s="350"/>
      <c r="BL304" s="350"/>
      <c r="BM304" s="350"/>
      <c r="BN304" s="350"/>
      <c r="BO304" s="350"/>
      <c r="BP304" s="350"/>
      <c r="BQ304" s="350"/>
      <c r="BR304" s="350"/>
      <c r="BS304" s="350"/>
      <c r="BT304" s="350"/>
      <c r="BU304" s="350"/>
      <c r="BV304" s="350"/>
      <c r="BW304" s="350"/>
      <c r="BX304" s="350"/>
      <c r="BY304" s="350"/>
      <c r="BZ304" s="350"/>
      <c r="CA304" s="24"/>
    </row>
    <row r="305" spans="1:79" s="2" customFormat="1" ht="14.45" customHeight="1">
      <c r="A305" s="25"/>
      <c r="B305" s="24" t="s">
        <v>689</v>
      </c>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5"/>
      <c r="AQ305" s="25"/>
      <c r="AR305" s="25"/>
      <c r="AS305" s="25"/>
      <c r="AT305" s="25"/>
      <c r="AU305" s="25"/>
      <c r="AV305" s="25"/>
      <c r="AW305" s="25"/>
      <c r="AX305" s="25"/>
      <c r="AY305" s="25"/>
      <c r="AZ305" s="25"/>
      <c r="BA305" s="25"/>
      <c r="BB305" s="25"/>
      <c r="BC305" s="25"/>
      <c r="BD305" s="25"/>
      <c r="BE305" s="25"/>
      <c r="BF305" s="25"/>
      <c r="BG305" s="25"/>
      <c r="BH305" s="25"/>
      <c r="BI305" s="25"/>
      <c r="BJ305" s="25"/>
      <c r="BK305" s="25"/>
      <c r="BL305" s="25"/>
      <c r="BM305" s="25"/>
      <c r="BN305" s="25"/>
      <c r="BO305" s="25"/>
      <c r="BP305" s="25"/>
      <c r="BQ305" s="25"/>
      <c r="BR305" s="25"/>
      <c r="BS305" s="25"/>
      <c r="BT305" s="25"/>
      <c r="BU305" s="25"/>
      <c r="BV305" s="25"/>
      <c r="BW305" s="25"/>
      <c r="BX305" s="25"/>
      <c r="BY305" s="25"/>
      <c r="BZ305" s="25"/>
      <c r="CA305" s="24"/>
    </row>
    <row r="306" spans="1:79" s="2" customFormat="1" ht="15" customHeight="1">
      <c r="A306" s="24"/>
      <c r="B306" s="24"/>
      <c r="C306" s="366" t="s">
        <v>690</v>
      </c>
      <c r="D306" s="366"/>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c r="AS306" s="366"/>
      <c r="AT306" s="366"/>
      <c r="AU306" s="366"/>
      <c r="AV306" s="366"/>
      <c r="AW306" s="366"/>
      <c r="AX306" s="366"/>
      <c r="AY306" s="366"/>
      <c r="AZ306" s="366"/>
      <c r="BA306" s="366"/>
      <c r="BB306" s="366"/>
      <c r="BC306" s="366"/>
      <c r="BD306" s="366"/>
      <c r="BE306" s="366"/>
      <c r="BF306" s="366"/>
      <c r="BG306" s="366"/>
      <c r="BH306" s="366"/>
      <c r="BI306" s="366"/>
      <c r="BJ306" s="366"/>
      <c r="BK306" s="366"/>
      <c r="BL306" s="366"/>
      <c r="BM306" s="366"/>
      <c r="BN306" s="366"/>
      <c r="BO306" s="366"/>
      <c r="BP306" s="366"/>
      <c r="BQ306" s="366"/>
      <c r="BR306" s="366"/>
      <c r="BS306" s="366"/>
      <c r="BT306" s="366"/>
      <c r="BU306" s="366"/>
      <c r="BV306" s="366"/>
      <c r="BW306" s="366"/>
      <c r="BX306" s="25"/>
      <c r="BY306" s="25"/>
      <c r="BZ306" s="25"/>
      <c r="CA306" s="24"/>
    </row>
    <row r="307" spans="1:79" s="2" customFormat="1" ht="15" customHeight="1">
      <c r="A307" s="24"/>
      <c r="B307" s="24"/>
      <c r="C307" s="366"/>
      <c r="D307" s="366"/>
      <c r="E307" s="366"/>
      <c r="F307" s="366"/>
      <c r="G307" s="366"/>
      <c r="H307" s="366"/>
      <c r="I307" s="366"/>
      <c r="J307" s="366"/>
      <c r="K307" s="366"/>
      <c r="L307" s="366"/>
      <c r="M307" s="366"/>
      <c r="N307" s="366"/>
      <c r="O307" s="366"/>
      <c r="P307" s="366"/>
      <c r="Q307" s="366"/>
      <c r="R307" s="366"/>
      <c r="S307" s="366"/>
      <c r="T307" s="366"/>
      <c r="U307" s="366"/>
      <c r="V307" s="366"/>
      <c r="W307" s="366"/>
      <c r="X307" s="366"/>
      <c r="Y307" s="366"/>
      <c r="Z307" s="366"/>
      <c r="AA307" s="366"/>
      <c r="AB307" s="366"/>
      <c r="AC307" s="366"/>
      <c r="AD307" s="366"/>
      <c r="AE307" s="366"/>
      <c r="AF307" s="366"/>
      <c r="AG307" s="366"/>
      <c r="AH307" s="366"/>
      <c r="AI307" s="366"/>
      <c r="AJ307" s="366"/>
      <c r="AK307" s="366"/>
      <c r="AL307" s="366"/>
      <c r="AM307" s="366"/>
      <c r="AN307" s="366"/>
      <c r="AO307" s="366"/>
      <c r="AP307" s="366"/>
      <c r="AQ307" s="366"/>
      <c r="AR307" s="366"/>
      <c r="AS307" s="366"/>
      <c r="AT307" s="366"/>
      <c r="AU307" s="366"/>
      <c r="AV307" s="366"/>
      <c r="AW307" s="366"/>
      <c r="AX307" s="366"/>
      <c r="AY307" s="366"/>
      <c r="AZ307" s="366"/>
      <c r="BA307" s="366"/>
      <c r="BB307" s="366"/>
      <c r="BC307" s="366"/>
      <c r="BD307" s="366"/>
      <c r="BE307" s="366"/>
      <c r="BF307" s="366"/>
      <c r="BG307" s="366"/>
      <c r="BH307" s="366"/>
      <c r="BI307" s="366"/>
      <c r="BJ307" s="366"/>
      <c r="BK307" s="366"/>
      <c r="BL307" s="366"/>
      <c r="BM307" s="366"/>
      <c r="BN307" s="366"/>
      <c r="BO307" s="366"/>
      <c r="BP307" s="366"/>
      <c r="BQ307" s="366"/>
      <c r="BR307" s="366"/>
      <c r="BS307" s="366"/>
      <c r="BT307" s="366"/>
      <c r="BU307" s="366"/>
      <c r="BV307" s="366"/>
      <c r="BW307" s="366"/>
      <c r="BX307" s="25"/>
      <c r="BY307" s="25"/>
      <c r="BZ307" s="25"/>
      <c r="CA307" s="24"/>
    </row>
    <row r="308" spans="1:79" s="2" customFormat="1" ht="15" customHeight="1">
      <c r="A308" s="24"/>
      <c r="B308" s="24"/>
      <c r="C308" s="366"/>
      <c r="D308" s="366"/>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c r="AI308" s="366"/>
      <c r="AJ308" s="366"/>
      <c r="AK308" s="366"/>
      <c r="AL308" s="366"/>
      <c r="AM308" s="366"/>
      <c r="AN308" s="366"/>
      <c r="AO308" s="366"/>
      <c r="AP308" s="366"/>
      <c r="AQ308" s="366"/>
      <c r="AR308" s="366"/>
      <c r="AS308" s="366"/>
      <c r="AT308" s="366"/>
      <c r="AU308" s="366"/>
      <c r="AV308" s="366"/>
      <c r="AW308" s="366"/>
      <c r="AX308" s="366"/>
      <c r="AY308" s="366"/>
      <c r="AZ308" s="366"/>
      <c r="BA308" s="366"/>
      <c r="BB308" s="366"/>
      <c r="BC308" s="366"/>
      <c r="BD308" s="366"/>
      <c r="BE308" s="366"/>
      <c r="BF308" s="366"/>
      <c r="BG308" s="366"/>
      <c r="BH308" s="366"/>
      <c r="BI308" s="366"/>
      <c r="BJ308" s="366"/>
      <c r="BK308" s="366"/>
      <c r="BL308" s="366"/>
      <c r="BM308" s="366"/>
      <c r="BN308" s="366"/>
      <c r="BO308" s="366"/>
      <c r="BP308" s="366"/>
      <c r="BQ308" s="366"/>
      <c r="BR308" s="366"/>
      <c r="BS308" s="366"/>
      <c r="BT308" s="366"/>
      <c r="BU308" s="366"/>
      <c r="BV308" s="366"/>
      <c r="BW308" s="366"/>
      <c r="BX308" s="25"/>
      <c r="BY308" s="25"/>
      <c r="BZ308" s="25"/>
      <c r="CA308" s="24"/>
    </row>
    <row r="309" spans="1:79" s="2" customFormat="1" ht="15" customHeight="1">
      <c r="A309" s="24"/>
      <c r="B309" s="24"/>
      <c r="C309" s="366"/>
      <c r="D309" s="366"/>
      <c r="E309" s="366"/>
      <c r="F309" s="366"/>
      <c r="G309" s="366"/>
      <c r="H309" s="366"/>
      <c r="I309" s="366"/>
      <c r="J309" s="366"/>
      <c r="K309" s="366"/>
      <c r="L309" s="366"/>
      <c r="M309" s="366"/>
      <c r="N309" s="366"/>
      <c r="O309" s="366"/>
      <c r="P309" s="366"/>
      <c r="Q309" s="366"/>
      <c r="R309" s="366"/>
      <c r="S309" s="366"/>
      <c r="T309" s="366"/>
      <c r="U309" s="366"/>
      <c r="V309" s="366"/>
      <c r="W309" s="366"/>
      <c r="X309" s="366"/>
      <c r="Y309" s="366"/>
      <c r="Z309" s="366"/>
      <c r="AA309" s="366"/>
      <c r="AB309" s="366"/>
      <c r="AC309" s="366"/>
      <c r="AD309" s="366"/>
      <c r="AE309" s="366"/>
      <c r="AF309" s="366"/>
      <c r="AG309" s="366"/>
      <c r="AH309" s="366"/>
      <c r="AI309" s="366"/>
      <c r="AJ309" s="366"/>
      <c r="AK309" s="366"/>
      <c r="AL309" s="366"/>
      <c r="AM309" s="366"/>
      <c r="AN309" s="366"/>
      <c r="AO309" s="366"/>
      <c r="AP309" s="366"/>
      <c r="AQ309" s="366"/>
      <c r="AR309" s="366"/>
      <c r="AS309" s="366"/>
      <c r="AT309" s="366"/>
      <c r="AU309" s="366"/>
      <c r="AV309" s="366"/>
      <c r="AW309" s="366"/>
      <c r="AX309" s="366"/>
      <c r="AY309" s="366"/>
      <c r="AZ309" s="366"/>
      <c r="BA309" s="366"/>
      <c r="BB309" s="366"/>
      <c r="BC309" s="366"/>
      <c r="BD309" s="366"/>
      <c r="BE309" s="366"/>
      <c r="BF309" s="366"/>
      <c r="BG309" s="366"/>
      <c r="BH309" s="366"/>
      <c r="BI309" s="366"/>
      <c r="BJ309" s="366"/>
      <c r="BK309" s="366"/>
      <c r="BL309" s="366"/>
      <c r="BM309" s="366"/>
      <c r="BN309" s="366"/>
      <c r="BO309" s="366"/>
      <c r="BP309" s="366"/>
      <c r="BQ309" s="366"/>
      <c r="BR309" s="366"/>
      <c r="BS309" s="366"/>
      <c r="BT309" s="366"/>
      <c r="BU309" s="366"/>
      <c r="BV309" s="366"/>
      <c r="BW309" s="366"/>
      <c r="BX309" s="25"/>
      <c r="BY309" s="25"/>
      <c r="BZ309" s="25"/>
      <c r="CA309" s="24"/>
    </row>
    <row r="310" spans="1:79" s="2" customFormat="1" ht="15" customHeight="1">
      <c r="A310" s="24"/>
      <c r="B310" s="24"/>
      <c r="C310" s="366"/>
      <c r="D310" s="366"/>
      <c r="E310" s="366"/>
      <c r="F310" s="366"/>
      <c r="G310" s="366"/>
      <c r="H310" s="366"/>
      <c r="I310" s="366"/>
      <c r="J310" s="366"/>
      <c r="K310" s="366"/>
      <c r="L310" s="366"/>
      <c r="M310" s="366"/>
      <c r="N310" s="366"/>
      <c r="O310" s="366"/>
      <c r="P310" s="366"/>
      <c r="Q310" s="366"/>
      <c r="R310" s="366"/>
      <c r="S310" s="366"/>
      <c r="T310" s="366"/>
      <c r="U310" s="366"/>
      <c r="V310" s="366"/>
      <c r="W310" s="366"/>
      <c r="X310" s="366"/>
      <c r="Y310" s="366"/>
      <c r="Z310" s="366"/>
      <c r="AA310" s="366"/>
      <c r="AB310" s="366"/>
      <c r="AC310" s="366"/>
      <c r="AD310" s="366"/>
      <c r="AE310" s="366"/>
      <c r="AF310" s="366"/>
      <c r="AG310" s="366"/>
      <c r="AH310" s="366"/>
      <c r="AI310" s="366"/>
      <c r="AJ310" s="366"/>
      <c r="AK310" s="366"/>
      <c r="AL310" s="366"/>
      <c r="AM310" s="366"/>
      <c r="AN310" s="366"/>
      <c r="AO310" s="366"/>
      <c r="AP310" s="366"/>
      <c r="AQ310" s="366"/>
      <c r="AR310" s="366"/>
      <c r="AS310" s="366"/>
      <c r="AT310" s="366"/>
      <c r="AU310" s="366"/>
      <c r="AV310" s="366"/>
      <c r="AW310" s="366"/>
      <c r="AX310" s="366"/>
      <c r="AY310" s="366"/>
      <c r="AZ310" s="366"/>
      <c r="BA310" s="366"/>
      <c r="BB310" s="366"/>
      <c r="BC310" s="366"/>
      <c r="BD310" s="366"/>
      <c r="BE310" s="366"/>
      <c r="BF310" s="366"/>
      <c r="BG310" s="366"/>
      <c r="BH310" s="366"/>
      <c r="BI310" s="366"/>
      <c r="BJ310" s="366"/>
      <c r="BK310" s="366"/>
      <c r="BL310" s="366"/>
      <c r="BM310" s="366"/>
      <c r="BN310" s="366"/>
      <c r="BO310" s="366"/>
      <c r="BP310" s="366"/>
      <c r="BQ310" s="366"/>
      <c r="BR310" s="366"/>
      <c r="BS310" s="366"/>
      <c r="BT310" s="366"/>
      <c r="BU310" s="366"/>
      <c r="BV310" s="366"/>
      <c r="BW310" s="366"/>
      <c r="BX310" s="25"/>
      <c r="BY310" s="25"/>
      <c r="BZ310" s="25"/>
      <c r="CA310" s="24"/>
    </row>
    <row r="311" spans="1:79" s="2" customFormat="1" ht="15" customHeight="1">
      <c r="A311" s="24"/>
      <c r="B311" s="24"/>
      <c r="C311" s="366"/>
      <c r="D311" s="366"/>
      <c r="E311" s="366"/>
      <c r="F311" s="366"/>
      <c r="G311" s="366"/>
      <c r="H311" s="366"/>
      <c r="I311" s="366"/>
      <c r="J311" s="366"/>
      <c r="K311" s="366"/>
      <c r="L311" s="366"/>
      <c r="M311" s="366"/>
      <c r="N311" s="366"/>
      <c r="O311" s="366"/>
      <c r="P311" s="366"/>
      <c r="Q311" s="366"/>
      <c r="R311" s="366"/>
      <c r="S311" s="366"/>
      <c r="T311" s="366"/>
      <c r="U311" s="366"/>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66"/>
      <c r="AR311" s="366"/>
      <c r="AS311" s="366"/>
      <c r="AT311" s="366"/>
      <c r="AU311" s="366"/>
      <c r="AV311" s="366"/>
      <c r="AW311" s="366"/>
      <c r="AX311" s="366"/>
      <c r="AY311" s="366"/>
      <c r="AZ311" s="366"/>
      <c r="BA311" s="366"/>
      <c r="BB311" s="366"/>
      <c r="BC311" s="366"/>
      <c r="BD311" s="366"/>
      <c r="BE311" s="366"/>
      <c r="BF311" s="366"/>
      <c r="BG311" s="366"/>
      <c r="BH311" s="366"/>
      <c r="BI311" s="366"/>
      <c r="BJ311" s="366"/>
      <c r="BK311" s="366"/>
      <c r="BL311" s="366"/>
      <c r="BM311" s="366"/>
      <c r="BN311" s="366"/>
      <c r="BO311" s="366"/>
      <c r="BP311" s="366"/>
      <c r="BQ311" s="366"/>
      <c r="BR311" s="366"/>
      <c r="BS311" s="366"/>
      <c r="BT311" s="366"/>
      <c r="BU311" s="366"/>
      <c r="BV311" s="366"/>
      <c r="BW311" s="366"/>
      <c r="BX311" s="25"/>
      <c r="BY311" s="25"/>
      <c r="BZ311" s="25"/>
      <c r="CA311" s="24"/>
    </row>
    <row r="312" spans="1:79" s="24" customFormat="1" ht="15" customHeight="1">
      <c r="C312" s="366"/>
      <c r="D312" s="366"/>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c r="BG312" s="366"/>
      <c r="BH312" s="366"/>
      <c r="BI312" s="366"/>
      <c r="BJ312" s="366"/>
      <c r="BK312" s="366"/>
      <c r="BL312" s="366"/>
      <c r="BM312" s="366"/>
      <c r="BN312" s="366"/>
      <c r="BO312" s="366"/>
      <c r="BP312" s="366"/>
      <c r="BQ312" s="366"/>
      <c r="BR312" s="366"/>
      <c r="BS312" s="366"/>
      <c r="BT312" s="366"/>
      <c r="BU312" s="366"/>
      <c r="BV312" s="366"/>
      <c r="BW312" s="366"/>
      <c r="BX312" s="25"/>
      <c r="BY312" s="25"/>
      <c r="BZ312" s="25"/>
    </row>
    <row r="313" spans="1:79" s="24" customFormat="1" ht="15" customHeight="1">
      <c r="C313" s="366"/>
      <c r="D313" s="366"/>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66"/>
      <c r="AR313" s="366"/>
      <c r="AS313" s="366"/>
      <c r="AT313" s="366"/>
      <c r="AU313" s="366"/>
      <c r="AV313" s="366"/>
      <c r="AW313" s="366"/>
      <c r="AX313" s="366"/>
      <c r="AY313" s="366"/>
      <c r="AZ313" s="366"/>
      <c r="BA313" s="366"/>
      <c r="BB313" s="366"/>
      <c r="BC313" s="366"/>
      <c r="BD313" s="366"/>
      <c r="BE313" s="366"/>
      <c r="BF313" s="366"/>
      <c r="BG313" s="366"/>
      <c r="BH313" s="366"/>
      <c r="BI313" s="366"/>
      <c r="BJ313" s="366"/>
      <c r="BK313" s="366"/>
      <c r="BL313" s="366"/>
      <c r="BM313" s="366"/>
      <c r="BN313" s="366"/>
      <c r="BO313" s="366"/>
      <c r="BP313" s="366"/>
      <c r="BQ313" s="366"/>
      <c r="BR313" s="366"/>
      <c r="BS313" s="366"/>
      <c r="BT313" s="366"/>
      <c r="BU313" s="366"/>
      <c r="BV313" s="366"/>
      <c r="BW313" s="366"/>
      <c r="BX313" s="25"/>
      <c r="BY313" s="25"/>
      <c r="BZ313" s="25"/>
    </row>
    <row r="314" spans="1:79" s="24" customFormat="1" ht="15" customHeight="1">
      <c r="C314" s="366"/>
      <c r="D314" s="366"/>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66"/>
      <c r="AR314" s="366"/>
      <c r="AS314" s="366"/>
      <c r="AT314" s="366"/>
      <c r="AU314" s="366"/>
      <c r="AV314" s="366"/>
      <c r="AW314" s="366"/>
      <c r="AX314" s="366"/>
      <c r="AY314" s="366"/>
      <c r="AZ314" s="366"/>
      <c r="BA314" s="366"/>
      <c r="BB314" s="366"/>
      <c r="BC314" s="366"/>
      <c r="BD314" s="366"/>
      <c r="BE314" s="366"/>
      <c r="BF314" s="366"/>
      <c r="BG314" s="366"/>
      <c r="BH314" s="366"/>
      <c r="BI314" s="366"/>
      <c r="BJ314" s="366"/>
      <c r="BK314" s="366"/>
      <c r="BL314" s="366"/>
      <c r="BM314" s="366"/>
      <c r="BN314" s="366"/>
      <c r="BO314" s="366"/>
      <c r="BP314" s="366"/>
      <c r="BQ314" s="366"/>
      <c r="BR314" s="366"/>
      <c r="BS314" s="366"/>
      <c r="BT314" s="366"/>
      <c r="BU314" s="366"/>
      <c r="BV314" s="366"/>
      <c r="BW314" s="366"/>
      <c r="BX314" s="25"/>
      <c r="BY314" s="25"/>
      <c r="BZ314" s="25"/>
    </row>
    <row r="315" spans="1:79" s="24" customFormat="1" ht="15" customHeight="1">
      <c r="C315" s="366"/>
      <c r="D315" s="366"/>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6"/>
      <c r="AL315" s="366"/>
      <c r="AM315" s="366"/>
      <c r="AN315" s="366"/>
      <c r="AO315" s="366"/>
      <c r="AP315" s="366"/>
      <c r="AQ315" s="366"/>
      <c r="AR315" s="366"/>
      <c r="AS315" s="366"/>
      <c r="AT315" s="366"/>
      <c r="AU315" s="366"/>
      <c r="AV315" s="366"/>
      <c r="AW315" s="366"/>
      <c r="AX315" s="366"/>
      <c r="AY315" s="366"/>
      <c r="AZ315" s="366"/>
      <c r="BA315" s="366"/>
      <c r="BB315" s="366"/>
      <c r="BC315" s="366"/>
      <c r="BD315" s="366"/>
      <c r="BE315" s="366"/>
      <c r="BF315" s="366"/>
      <c r="BG315" s="366"/>
      <c r="BH315" s="366"/>
      <c r="BI315" s="366"/>
      <c r="BJ315" s="366"/>
      <c r="BK315" s="366"/>
      <c r="BL315" s="366"/>
      <c r="BM315" s="366"/>
      <c r="BN315" s="366"/>
      <c r="BO315" s="366"/>
      <c r="BP315" s="366"/>
      <c r="BQ315" s="366"/>
      <c r="BR315" s="366"/>
      <c r="BS315" s="366"/>
      <c r="BT315" s="366"/>
      <c r="BU315" s="366"/>
      <c r="BV315" s="366"/>
      <c r="BW315" s="366"/>
      <c r="BX315" s="25"/>
      <c r="BY315" s="25"/>
      <c r="BZ315" s="25"/>
    </row>
    <row r="316" spans="1:79" s="24" customFormat="1" ht="15" customHeight="1">
      <c r="C316" s="366"/>
      <c r="D316" s="366"/>
      <c r="E316" s="366"/>
      <c r="F316" s="366"/>
      <c r="G316" s="366"/>
      <c r="H316" s="366"/>
      <c r="I316" s="366"/>
      <c r="J316" s="366"/>
      <c r="K316" s="366"/>
      <c r="L316" s="366"/>
      <c r="M316" s="366"/>
      <c r="N316" s="366"/>
      <c r="O316" s="366"/>
      <c r="P316" s="366"/>
      <c r="Q316" s="366"/>
      <c r="R316" s="366"/>
      <c r="S316" s="366"/>
      <c r="T316" s="366"/>
      <c r="U316" s="366"/>
      <c r="V316" s="366"/>
      <c r="W316" s="366"/>
      <c r="X316" s="366"/>
      <c r="Y316" s="366"/>
      <c r="Z316" s="366"/>
      <c r="AA316" s="366"/>
      <c r="AB316" s="366"/>
      <c r="AC316" s="366"/>
      <c r="AD316" s="366"/>
      <c r="AE316" s="366"/>
      <c r="AF316" s="366"/>
      <c r="AG316" s="366"/>
      <c r="AH316" s="366"/>
      <c r="AI316" s="366"/>
      <c r="AJ316" s="366"/>
      <c r="AK316" s="366"/>
      <c r="AL316" s="366"/>
      <c r="AM316" s="366"/>
      <c r="AN316" s="366"/>
      <c r="AO316" s="366"/>
      <c r="AP316" s="366"/>
      <c r="AQ316" s="366"/>
      <c r="AR316" s="366"/>
      <c r="AS316" s="366"/>
      <c r="AT316" s="366"/>
      <c r="AU316" s="366"/>
      <c r="AV316" s="366"/>
      <c r="AW316" s="366"/>
      <c r="AX316" s="366"/>
      <c r="AY316" s="366"/>
      <c r="AZ316" s="366"/>
      <c r="BA316" s="366"/>
      <c r="BB316" s="366"/>
      <c r="BC316" s="366"/>
      <c r="BD316" s="366"/>
      <c r="BE316" s="366"/>
      <c r="BF316" s="366"/>
      <c r="BG316" s="366"/>
      <c r="BH316" s="366"/>
      <c r="BI316" s="366"/>
      <c r="BJ316" s="366"/>
      <c r="BK316" s="366"/>
      <c r="BL316" s="366"/>
      <c r="BM316" s="366"/>
      <c r="BN316" s="366"/>
      <c r="BO316" s="366"/>
      <c r="BP316" s="366"/>
      <c r="BQ316" s="366"/>
      <c r="BR316" s="366"/>
      <c r="BS316" s="366"/>
      <c r="BT316" s="366"/>
      <c r="BU316" s="366"/>
      <c r="BV316" s="366"/>
      <c r="BW316" s="366"/>
      <c r="BX316" s="25"/>
      <c r="BY316" s="25"/>
      <c r="BZ316" s="25"/>
    </row>
    <row r="317" spans="1:79" s="24" customFormat="1" ht="15" customHeight="1">
      <c r="C317" s="366"/>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25"/>
      <c r="BY317" s="25"/>
      <c r="BZ317" s="25"/>
      <c r="CA317" s="25"/>
    </row>
    <row r="318" spans="1:79" s="24" customFormat="1" ht="15" customHeight="1">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25"/>
      <c r="BY318" s="25"/>
      <c r="BZ318" s="25"/>
      <c r="CA318" s="25"/>
    </row>
    <row r="319" spans="1:79" s="24" customFormat="1" ht="15" customHeight="1">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25"/>
      <c r="BY319" s="25"/>
      <c r="BZ319" s="25"/>
      <c r="CA319" s="25"/>
    </row>
    <row r="320" spans="1:79" s="24" customFormat="1" ht="15" customHeight="1">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25"/>
      <c r="BY320" s="25"/>
      <c r="BZ320" s="25"/>
      <c r="CA320" s="25"/>
    </row>
    <row r="321" spans="1:79" s="24" customFormat="1" ht="15" customHeight="1">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25"/>
      <c r="BY321" s="25"/>
      <c r="BZ321" s="25"/>
      <c r="CA321" s="25"/>
    </row>
    <row r="322" spans="1:79" s="24" customFormat="1" ht="15" customHeight="1">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25"/>
      <c r="BY322" s="25"/>
      <c r="BZ322" s="25"/>
      <c r="CA322" s="25"/>
    </row>
    <row r="323" spans="1:79" s="24" customFormat="1" ht="15" customHeight="1">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25"/>
      <c r="BY323" s="25"/>
      <c r="BZ323" s="25"/>
      <c r="CA323" s="25"/>
    </row>
    <row r="324" spans="1:79" s="24" customFormat="1" ht="14.45" customHeight="1">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c r="BV324" s="25"/>
      <c r="BW324" s="25"/>
      <c r="BX324" s="25"/>
      <c r="BY324" s="25"/>
      <c r="BZ324" s="25"/>
      <c r="CA324" s="25"/>
    </row>
    <row r="325" spans="1:79" s="24" customFormat="1" ht="14.45" customHeight="1">
      <c r="A325" s="25"/>
      <c r="B325" s="76" t="s">
        <v>691</v>
      </c>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25"/>
    </row>
    <row r="326" spans="1:79" s="24" customFormat="1" ht="15" customHeight="1">
      <c r="C326" s="366" t="s">
        <v>690</v>
      </c>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25"/>
      <c r="BY326" s="25"/>
      <c r="BZ326" s="25"/>
      <c r="CA326" s="25"/>
    </row>
    <row r="327" spans="1:79" s="24" customFormat="1" ht="15" customHeight="1">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25"/>
      <c r="BY327" s="25"/>
      <c r="BZ327" s="25"/>
      <c r="CA327" s="25"/>
    </row>
    <row r="328" spans="1:79" s="24" customFormat="1" ht="15" customHeight="1">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25"/>
      <c r="BY328" s="25"/>
      <c r="BZ328" s="25"/>
      <c r="CA328" s="25"/>
    </row>
    <row r="329" spans="1:79" s="24" customFormat="1" ht="6.75" customHeight="1">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c r="AI329" s="366"/>
      <c r="AJ329" s="366"/>
      <c r="AK329" s="366"/>
      <c r="AL329" s="366"/>
      <c r="AM329" s="366"/>
      <c r="AN329" s="366"/>
      <c r="AO329" s="366"/>
      <c r="AP329" s="366"/>
      <c r="AQ329" s="366"/>
      <c r="AR329" s="366"/>
      <c r="AS329" s="366"/>
      <c r="AT329" s="366"/>
      <c r="AU329" s="366"/>
      <c r="AV329" s="366"/>
      <c r="AW329" s="366"/>
      <c r="AX329" s="366"/>
      <c r="AY329" s="366"/>
      <c r="AZ329" s="366"/>
      <c r="BA329" s="366"/>
      <c r="BB329" s="366"/>
      <c r="BC329" s="366"/>
      <c r="BD329" s="366"/>
      <c r="BE329" s="366"/>
      <c r="BF329" s="366"/>
      <c r="BG329" s="366"/>
      <c r="BH329" s="366"/>
      <c r="BI329" s="366"/>
      <c r="BJ329" s="366"/>
      <c r="BK329" s="366"/>
      <c r="BL329" s="366"/>
      <c r="BM329" s="366"/>
      <c r="BN329" s="366"/>
      <c r="BO329" s="366"/>
      <c r="BP329" s="366"/>
      <c r="BQ329" s="366"/>
      <c r="BR329" s="366"/>
      <c r="BS329" s="366"/>
      <c r="BT329" s="366"/>
      <c r="BU329" s="366"/>
      <c r="BV329" s="366"/>
      <c r="BW329" s="366"/>
      <c r="BX329" s="25"/>
      <c r="BY329" s="25"/>
      <c r="BZ329" s="25"/>
      <c r="CA329" s="25"/>
    </row>
    <row r="330" spans="1:79" s="24" customFormat="1" ht="15" customHeight="1">
      <c r="A330" s="25"/>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c r="AI330" s="366"/>
      <c r="AJ330" s="366"/>
      <c r="AK330" s="366"/>
      <c r="AL330" s="366"/>
      <c r="AM330" s="366"/>
      <c r="AN330" s="366"/>
      <c r="AO330" s="366"/>
      <c r="AP330" s="366"/>
      <c r="AQ330" s="366"/>
      <c r="AR330" s="366"/>
      <c r="AS330" s="366"/>
      <c r="AT330" s="366"/>
      <c r="AU330" s="366"/>
      <c r="AV330" s="366"/>
      <c r="AW330" s="366"/>
      <c r="AX330" s="366"/>
      <c r="AY330" s="366"/>
      <c r="AZ330" s="366"/>
      <c r="BA330" s="366"/>
      <c r="BB330" s="366"/>
      <c r="BC330" s="366"/>
      <c r="BD330" s="366"/>
      <c r="BE330" s="366"/>
      <c r="BF330" s="366"/>
      <c r="BG330" s="366"/>
      <c r="BH330" s="366"/>
      <c r="BI330" s="366"/>
      <c r="BJ330" s="366"/>
      <c r="BK330" s="366"/>
      <c r="BL330" s="366"/>
      <c r="BM330" s="366"/>
      <c r="BN330" s="366"/>
      <c r="BO330" s="366"/>
      <c r="BP330" s="366"/>
      <c r="BQ330" s="366"/>
      <c r="BR330" s="366"/>
      <c r="BS330" s="366"/>
      <c r="BT330" s="366"/>
      <c r="BU330" s="366"/>
      <c r="BV330" s="366"/>
      <c r="BW330" s="366"/>
      <c r="BX330" s="25"/>
      <c r="BY330" s="25"/>
      <c r="BZ330" s="25"/>
      <c r="CA330" s="25"/>
    </row>
    <row r="331" spans="1:79" s="25" customFormat="1" ht="15" customHeight="1">
      <c r="A331" s="24"/>
      <c r="B331" s="24"/>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row>
    <row r="332" spans="1:79" s="25" customFormat="1" ht="15" customHeight="1">
      <c r="A332" s="24"/>
      <c r="B332" s="24"/>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row>
    <row r="333" spans="1:79" s="25" customFormat="1" ht="15" customHeight="1">
      <c r="A333" s="24"/>
      <c r="B333" s="24"/>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row>
    <row r="334" spans="1:79" s="25" customFormat="1" ht="15" customHeight="1">
      <c r="A334" s="24"/>
      <c r="B334" s="24"/>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row>
    <row r="335" spans="1:79" s="25" customFormat="1" ht="15" customHeight="1">
      <c r="A335" s="24"/>
      <c r="B335" s="24"/>
      <c r="C335" s="366"/>
      <c r="D335" s="366"/>
      <c r="E335" s="366"/>
      <c r="F335" s="366"/>
      <c r="G335" s="366"/>
      <c r="H335" s="366"/>
      <c r="I335" s="366"/>
      <c r="J335" s="366"/>
      <c r="K335" s="366"/>
      <c r="L335" s="366"/>
      <c r="M335" s="366"/>
      <c r="N335" s="366"/>
      <c r="O335" s="366"/>
      <c r="P335" s="366"/>
      <c r="Q335" s="366"/>
      <c r="R335" s="366"/>
      <c r="S335" s="366"/>
      <c r="T335" s="366"/>
      <c r="U335" s="366"/>
      <c r="V335" s="366"/>
      <c r="W335" s="366"/>
      <c r="X335" s="366"/>
      <c r="Y335" s="366"/>
      <c r="Z335" s="366"/>
      <c r="AA335" s="366"/>
      <c r="AB335" s="366"/>
      <c r="AC335" s="366"/>
      <c r="AD335" s="366"/>
      <c r="AE335" s="366"/>
      <c r="AF335" s="366"/>
      <c r="AG335" s="366"/>
      <c r="AH335" s="366"/>
      <c r="AI335" s="366"/>
      <c r="AJ335" s="366"/>
      <c r="AK335" s="366"/>
      <c r="AL335" s="366"/>
      <c r="AM335" s="366"/>
      <c r="AN335" s="366"/>
      <c r="AO335" s="366"/>
      <c r="AP335" s="366"/>
      <c r="AQ335" s="366"/>
      <c r="AR335" s="366"/>
      <c r="AS335" s="366"/>
      <c r="AT335" s="366"/>
      <c r="AU335" s="366"/>
      <c r="AV335" s="366"/>
      <c r="AW335" s="366"/>
      <c r="AX335" s="366"/>
      <c r="AY335" s="366"/>
      <c r="AZ335" s="366"/>
      <c r="BA335" s="366"/>
      <c r="BB335" s="366"/>
      <c r="BC335" s="366"/>
      <c r="BD335" s="366"/>
      <c r="BE335" s="366"/>
      <c r="BF335" s="366"/>
      <c r="BG335" s="366"/>
      <c r="BH335" s="366"/>
      <c r="BI335" s="366"/>
      <c r="BJ335" s="366"/>
      <c r="BK335" s="366"/>
      <c r="BL335" s="366"/>
      <c r="BM335" s="366"/>
      <c r="BN335" s="366"/>
      <c r="BO335" s="366"/>
      <c r="BP335" s="366"/>
      <c r="BQ335" s="366"/>
      <c r="BR335" s="366"/>
      <c r="BS335" s="366"/>
      <c r="BT335" s="366"/>
      <c r="BU335" s="366"/>
      <c r="BV335" s="366"/>
      <c r="BW335" s="366"/>
    </row>
    <row r="336" spans="1:79" s="25" customFormat="1" ht="15" customHeight="1">
      <c r="A336" s="24"/>
      <c r="B336" s="24"/>
      <c r="C336" s="366"/>
      <c r="D336" s="366"/>
      <c r="E336" s="366"/>
      <c r="F336" s="366"/>
      <c r="G336" s="366"/>
      <c r="H336" s="366"/>
      <c r="I336" s="366"/>
      <c r="J336" s="366"/>
      <c r="K336" s="366"/>
      <c r="L336" s="366"/>
      <c r="M336" s="366"/>
      <c r="N336" s="366"/>
      <c r="O336" s="366"/>
      <c r="P336" s="366"/>
      <c r="Q336" s="366"/>
      <c r="R336" s="366"/>
      <c r="S336" s="366"/>
      <c r="T336" s="366"/>
      <c r="U336" s="366"/>
      <c r="V336" s="366"/>
      <c r="W336" s="366"/>
      <c r="X336" s="366"/>
      <c r="Y336" s="366"/>
      <c r="Z336" s="366"/>
      <c r="AA336" s="366"/>
      <c r="AB336" s="366"/>
      <c r="AC336" s="366"/>
      <c r="AD336" s="366"/>
      <c r="AE336" s="366"/>
      <c r="AF336" s="366"/>
      <c r="AG336" s="366"/>
      <c r="AH336" s="366"/>
      <c r="AI336" s="366"/>
      <c r="AJ336" s="366"/>
      <c r="AK336" s="366"/>
      <c r="AL336" s="366"/>
      <c r="AM336" s="366"/>
      <c r="AN336" s="366"/>
      <c r="AO336" s="366"/>
      <c r="AP336" s="366"/>
      <c r="AQ336" s="366"/>
      <c r="AR336" s="366"/>
      <c r="AS336" s="366"/>
      <c r="AT336" s="366"/>
      <c r="AU336" s="366"/>
      <c r="AV336" s="366"/>
      <c r="AW336" s="366"/>
      <c r="AX336" s="366"/>
      <c r="AY336" s="366"/>
      <c r="AZ336" s="366"/>
      <c r="BA336" s="366"/>
      <c r="BB336" s="366"/>
      <c r="BC336" s="366"/>
      <c r="BD336" s="366"/>
      <c r="BE336" s="366"/>
      <c r="BF336" s="366"/>
      <c r="BG336" s="366"/>
      <c r="BH336" s="366"/>
      <c r="BI336" s="366"/>
      <c r="BJ336" s="366"/>
      <c r="BK336" s="366"/>
      <c r="BL336" s="366"/>
      <c r="BM336" s="366"/>
      <c r="BN336" s="366"/>
      <c r="BO336" s="366"/>
      <c r="BP336" s="366"/>
      <c r="BQ336" s="366"/>
      <c r="BR336" s="366"/>
      <c r="BS336" s="366"/>
      <c r="BT336" s="366"/>
      <c r="BU336" s="366"/>
      <c r="BV336" s="366"/>
      <c r="BW336" s="366"/>
    </row>
    <row r="337" spans="1:78" s="25" customFormat="1" ht="15" customHeight="1">
      <c r="A337" s="24"/>
      <c r="B337" s="24"/>
      <c r="C337" s="366"/>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row>
    <row r="338" spans="1:78" s="25" customFormat="1" ht="15" customHeight="1">
      <c r="A338" s="24"/>
      <c r="B338" s="24"/>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row>
    <row r="339" spans="1:78" s="25" customFormat="1" ht="15" customHeight="1">
      <c r="A339" s="24"/>
      <c r="B339" s="24"/>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row>
    <row r="340" spans="1:78" s="25" customFormat="1" ht="15" customHeight="1">
      <c r="A340" s="24"/>
      <c r="B340" s="24"/>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row>
    <row r="341" spans="1:78" s="25" customFormat="1" ht="15" customHeight="1">
      <c r="A341" s="24"/>
      <c r="B341" s="24"/>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row>
    <row r="342" spans="1:78" s="25" customFormat="1" ht="15" customHeight="1">
      <c r="A342" s="24"/>
      <c r="B342" s="24"/>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row>
    <row r="343" spans="1:78" s="25" customFormat="1" ht="15" customHeight="1">
      <c r="A343" s="24"/>
      <c r="B343" s="24"/>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row>
    <row r="344" spans="1:78" s="25" customFormat="1" ht="14.4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row>
    <row r="345" spans="1:78" s="25" customFormat="1" ht="15" customHeight="1">
      <c r="A345" s="369" t="s">
        <v>692</v>
      </c>
      <c r="B345" s="369"/>
      <c r="C345" s="369"/>
      <c r="D345" s="369"/>
      <c r="E345" s="369"/>
      <c r="F345" s="369"/>
      <c r="G345" s="369"/>
      <c r="H345" s="369"/>
      <c r="I345" s="369"/>
      <c r="J345" s="369"/>
      <c r="K345" s="369"/>
      <c r="L345" s="369"/>
      <c r="M345" s="369"/>
      <c r="N345" s="369"/>
      <c r="O345" s="369"/>
      <c r="P345" s="369"/>
      <c r="Q345" s="369"/>
      <c r="R345" s="369"/>
      <c r="S345" s="369"/>
      <c r="T345" s="369"/>
      <c r="U345" s="369"/>
      <c r="V345" s="369"/>
      <c r="W345" s="369"/>
      <c r="X345" s="369"/>
      <c r="Y345" s="369"/>
      <c r="Z345" s="369"/>
      <c r="AA345" s="369"/>
      <c r="AB345" s="369"/>
      <c r="AC345" s="369"/>
      <c r="AD345" s="369"/>
      <c r="AE345" s="369"/>
      <c r="AF345" s="369"/>
      <c r="AG345" s="369"/>
      <c r="AH345" s="369"/>
      <c r="AI345" s="369"/>
      <c r="AJ345" s="369"/>
      <c r="AK345" s="369"/>
      <c r="AL345" s="369"/>
      <c r="AM345" s="369"/>
      <c r="AN345" s="369"/>
      <c r="AO345" s="369"/>
      <c r="AP345" s="369"/>
      <c r="AQ345" s="369"/>
      <c r="AR345" s="369"/>
      <c r="AS345" s="369"/>
      <c r="AT345" s="369"/>
      <c r="AU345" s="369"/>
      <c r="AV345" s="369"/>
      <c r="AW345" s="369"/>
      <c r="AX345" s="369"/>
      <c r="AY345" s="369"/>
      <c r="AZ345" s="369"/>
      <c r="BA345" s="369"/>
      <c r="BB345" s="369"/>
      <c r="BC345" s="369"/>
      <c r="BD345" s="369"/>
      <c r="BE345" s="369"/>
      <c r="BF345" s="369"/>
      <c r="BG345" s="369"/>
      <c r="BH345" s="369"/>
      <c r="BI345" s="369"/>
      <c r="BJ345" s="369"/>
      <c r="BK345" s="369"/>
      <c r="BL345" s="369"/>
      <c r="BM345" s="369"/>
      <c r="BN345" s="369"/>
      <c r="BO345" s="369"/>
      <c r="BP345" s="369"/>
      <c r="BQ345" s="369"/>
      <c r="BR345" s="369"/>
      <c r="BS345" s="369"/>
      <c r="BT345" s="369"/>
      <c r="BU345" s="369"/>
      <c r="BV345" s="369"/>
      <c r="BW345" s="369"/>
      <c r="BX345" s="369"/>
      <c r="BY345" s="369"/>
      <c r="BZ345" s="369"/>
    </row>
    <row r="346" spans="1:78" s="25" customFormat="1" ht="15" customHeight="1">
      <c r="A346" s="365" t="s">
        <v>693</v>
      </c>
      <c r="B346" s="365"/>
      <c r="C346" s="365"/>
      <c r="D346" s="365"/>
      <c r="E346" s="365"/>
      <c r="F346" s="365"/>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c r="AK346" s="365"/>
      <c r="AL346" s="365"/>
      <c r="AM346" s="365"/>
      <c r="AN346" s="365"/>
      <c r="AO346" s="365"/>
      <c r="AP346" s="365"/>
      <c r="AQ346" s="365"/>
      <c r="AR346" s="365"/>
      <c r="AS346" s="365"/>
      <c r="AT346" s="365"/>
      <c r="AU346" s="365"/>
      <c r="AV346" s="365"/>
      <c r="AW346" s="365"/>
      <c r="AX346" s="365"/>
      <c r="AY346" s="365"/>
      <c r="AZ346" s="365"/>
      <c r="BA346" s="365"/>
      <c r="BB346" s="365"/>
      <c r="BC346" s="365"/>
      <c r="BD346" s="365"/>
      <c r="BE346" s="365"/>
      <c r="BF346" s="365"/>
      <c r="BG346" s="365"/>
      <c r="BH346" s="365"/>
      <c r="BI346" s="365"/>
      <c r="BJ346" s="365"/>
      <c r="BK346" s="365"/>
      <c r="BL346" s="365"/>
      <c r="BM346" s="365"/>
      <c r="BN346" s="365"/>
      <c r="BO346" s="365"/>
      <c r="BP346" s="365"/>
      <c r="BQ346" s="365"/>
      <c r="BR346" s="365"/>
      <c r="BS346" s="365"/>
      <c r="BT346" s="365"/>
      <c r="BU346" s="365"/>
      <c r="BV346" s="365"/>
      <c r="BW346" s="365"/>
      <c r="BX346" s="365"/>
      <c r="BY346" s="365"/>
      <c r="BZ346" s="365"/>
    </row>
    <row r="347" spans="1:78" s="25" customFormat="1" ht="24.75" customHeight="1">
      <c r="A347" s="367" t="s">
        <v>694</v>
      </c>
      <c r="B347" s="367"/>
      <c r="C347" s="367"/>
      <c r="D347" s="368" t="s">
        <v>695</v>
      </c>
      <c r="E347" s="368"/>
      <c r="F347" s="368"/>
      <c r="G347" s="368"/>
      <c r="H347" s="368"/>
      <c r="I347" s="368"/>
      <c r="J347" s="368"/>
      <c r="K347" s="368"/>
      <c r="L347" s="368"/>
      <c r="M347" s="368"/>
      <c r="N347" s="368"/>
      <c r="O347" s="368"/>
      <c r="P347" s="368"/>
      <c r="Q347" s="368"/>
      <c r="R347" s="368"/>
      <c r="S347" s="368"/>
      <c r="T347" s="368"/>
      <c r="U347" s="368"/>
      <c r="V347" s="368"/>
      <c r="W347" s="368"/>
      <c r="X347" s="368"/>
      <c r="Y347" s="368"/>
      <c r="Z347" s="368"/>
      <c r="AA347" s="368"/>
      <c r="AB347" s="368"/>
      <c r="AC347" s="368"/>
      <c r="AD347" s="368"/>
      <c r="AE347" s="368"/>
      <c r="AF347" s="368"/>
      <c r="AG347" s="368"/>
      <c r="AH347" s="368"/>
      <c r="AI347" s="368"/>
      <c r="AJ347" s="368"/>
      <c r="AK347" s="368"/>
      <c r="AL347" s="368"/>
      <c r="AM347" s="368"/>
      <c r="AN347" s="368"/>
      <c r="AO347" s="368"/>
      <c r="AP347" s="368"/>
      <c r="AQ347" s="368"/>
      <c r="AR347" s="368"/>
      <c r="AS347" s="368"/>
      <c r="AT347" s="368"/>
      <c r="AU347" s="368"/>
      <c r="AV347" s="368"/>
      <c r="AW347" s="368"/>
      <c r="AX347" s="368"/>
      <c r="AY347" s="368"/>
      <c r="AZ347" s="368"/>
      <c r="BA347" s="368"/>
      <c r="BB347" s="368"/>
      <c r="BC347" s="368"/>
      <c r="BD347" s="368"/>
      <c r="BE347" s="368"/>
      <c r="BF347" s="368"/>
      <c r="BG347" s="368"/>
      <c r="BH347" s="368"/>
      <c r="BI347" s="368"/>
      <c r="BJ347" s="368"/>
      <c r="BK347" s="368"/>
      <c r="BL347" s="368"/>
      <c r="BM347" s="368"/>
      <c r="BN347" s="368"/>
      <c r="BO347" s="368"/>
      <c r="BP347" s="368"/>
      <c r="BQ347" s="368"/>
      <c r="BR347" s="368"/>
      <c r="BS347" s="368"/>
      <c r="BT347" s="368"/>
      <c r="BU347" s="368"/>
      <c r="BV347" s="368"/>
      <c r="BW347" s="368"/>
      <c r="BX347" s="368"/>
      <c r="BY347" s="368"/>
      <c r="BZ347" s="368"/>
    </row>
    <row r="348" spans="1:78" s="25" customFormat="1" ht="24.75" customHeight="1">
      <c r="A348" s="367" t="s">
        <v>696</v>
      </c>
      <c r="B348" s="367"/>
      <c r="C348" s="367"/>
      <c r="D348" s="368" t="s">
        <v>697</v>
      </c>
      <c r="E348" s="368"/>
      <c r="F348" s="368"/>
      <c r="G348" s="368"/>
      <c r="H348" s="368"/>
      <c r="I348" s="368"/>
      <c r="J348" s="368"/>
      <c r="K348" s="368"/>
      <c r="L348" s="368"/>
      <c r="M348" s="368"/>
      <c r="N348" s="368"/>
      <c r="O348" s="368"/>
      <c r="P348" s="368"/>
      <c r="Q348" s="368"/>
      <c r="R348" s="368"/>
      <c r="S348" s="368"/>
      <c r="T348" s="368"/>
      <c r="U348" s="368"/>
      <c r="V348" s="368"/>
      <c r="W348" s="368"/>
      <c r="X348" s="368"/>
      <c r="Y348" s="368"/>
      <c r="Z348" s="368"/>
      <c r="AA348" s="368"/>
      <c r="AB348" s="368"/>
      <c r="AC348" s="368"/>
      <c r="AD348" s="368"/>
      <c r="AE348" s="368"/>
      <c r="AF348" s="368"/>
      <c r="AG348" s="368"/>
      <c r="AH348" s="368"/>
      <c r="AI348" s="368"/>
      <c r="AJ348" s="368"/>
      <c r="AK348" s="368"/>
      <c r="AL348" s="368"/>
      <c r="AM348" s="368"/>
      <c r="AN348" s="368"/>
      <c r="AO348" s="368"/>
      <c r="AP348" s="368"/>
      <c r="AQ348" s="368"/>
      <c r="AR348" s="368"/>
      <c r="AS348" s="368"/>
      <c r="AT348" s="368"/>
      <c r="AU348" s="368"/>
      <c r="AV348" s="368"/>
      <c r="AW348" s="368"/>
      <c r="AX348" s="368"/>
      <c r="AY348" s="368"/>
      <c r="AZ348" s="368"/>
      <c r="BA348" s="368"/>
      <c r="BB348" s="368"/>
      <c r="BC348" s="368"/>
      <c r="BD348" s="368"/>
      <c r="BE348" s="368"/>
      <c r="BF348" s="368"/>
      <c r="BG348" s="368"/>
      <c r="BH348" s="368"/>
      <c r="BI348" s="368"/>
      <c r="BJ348" s="368"/>
      <c r="BK348" s="368"/>
      <c r="BL348" s="368"/>
      <c r="BM348" s="368"/>
      <c r="BN348" s="368"/>
      <c r="BO348" s="368"/>
      <c r="BP348" s="368"/>
      <c r="BQ348" s="368"/>
      <c r="BR348" s="368"/>
      <c r="BS348" s="368"/>
      <c r="BT348" s="368"/>
      <c r="BU348" s="368"/>
      <c r="BV348" s="368"/>
      <c r="BW348" s="368"/>
      <c r="BX348" s="368"/>
      <c r="BY348" s="368"/>
      <c r="BZ348" s="368"/>
    </row>
    <row r="349" spans="1:78" s="25" customFormat="1" ht="15" customHeight="1">
      <c r="A349" s="365" t="s">
        <v>698</v>
      </c>
      <c r="B349" s="365"/>
      <c r="C349" s="365"/>
      <c r="D349" s="365"/>
      <c r="E349" s="365"/>
      <c r="F349" s="365"/>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c r="AC349" s="365"/>
      <c r="AD349" s="365"/>
      <c r="AE349" s="365"/>
      <c r="AF349" s="365"/>
      <c r="AG349" s="365"/>
      <c r="AH349" s="365"/>
      <c r="AI349" s="365"/>
      <c r="AJ349" s="365"/>
      <c r="AK349" s="365"/>
      <c r="AL349" s="365"/>
      <c r="AM349" s="365"/>
      <c r="AN349" s="365"/>
      <c r="AO349" s="365"/>
      <c r="AP349" s="365"/>
      <c r="AQ349" s="365"/>
      <c r="AR349" s="365"/>
      <c r="AS349" s="365"/>
      <c r="AT349" s="365"/>
      <c r="AU349" s="365"/>
      <c r="AV349" s="365"/>
      <c r="AW349" s="365"/>
      <c r="AX349" s="365"/>
      <c r="AY349" s="365"/>
      <c r="AZ349" s="365"/>
      <c r="BA349" s="365"/>
      <c r="BB349" s="365"/>
      <c r="BC349" s="365"/>
      <c r="BD349" s="365"/>
      <c r="BE349" s="365"/>
      <c r="BF349" s="365"/>
      <c r="BG349" s="365"/>
      <c r="BH349" s="365"/>
      <c r="BI349" s="365"/>
      <c r="BJ349" s="365"/>
      <c r="BK349" s="365"/>
      <c r="BL349" s="365"/>
      <c r="BM349" s="365"/>
      <c r="BN349" s="365"/>
      <c r="BO349" s="365"/>
      <c r="BP349" s="365"/>
      <c r="BQ349" s="365"/>
      <c r="BR349" s="365"/>
      <c r="BS349" s="365"/>
      <c r="BT349" s="365"/>
      <c r="BU349" s="365"/>
      <c r="BV349" s="365"/>
      <c r="BW349" s="365"/>
      <c r="BX349" s="365"/>
      <c r="BY349" s="365"/>
      <c r="BZ349" s="365"/>
    </row>
    <row r="350" spans="1:78" s="25" customFormat="1" ht="15" customHeight="1">
      <c r="A350" s="367" t="s">
        <v>694</v>
      </c>
      <c r="B350" s="367"/>
      <c r="C350" s="367"/>
      <c r="D350" s="368" t="s">
        <v>699</v>
      </c>
      <c r="E350" s="368"/>
      <c r="F350" s="368"/>
      <c r="G350" s="368"/>
      <c r="H350" s="368"/>
      <c r="I350" s="368"/>
      <c r="J350" s="368"/>
      <c r="K350" s="368"/>
      <c r="L350" s="368"/>
      <c r="M350" s="368"/>
      <c r="N350" s="368"/>
      <c r="O350" s="368"/>
      <c r="P350" s="368"/>
      <c r="Q350" s="368"/>
      <c r="R350" s="368"/>
      <c r="S350" s="368"/>
      <c r="T350" s="368"/>
      <c r="U350" s="368"/>
      <c r="V350" s="368"/>
      <c r="W350" s="368"/>
      <c r="X350" s="368"/>
      <c r="Y350" s="368"/>
      <c r="Z350" s="368"/>
      <c r="AA350" s="368"/>
      <c r="AB350" s="368"/>
      <c r="AC350" s="368"/>
      <c r="AD350" s="368"/>
      <c r="AE350" s="368"/>
      <c r="AF350" s="368"/>
      <c r="AG350" s="368"/>
      <c r="AH350" s="368"/>
      <c r="AI350" s="368"/>
      <c r="AJ350" s="368"/>
      <c r="AK350" s="368"/>
      <c r="AL350" s="368"/>
      <c r="AM350" s="368"/>
      <c r="AN350" s="368"/>
      <c r="AO350" s="368"/>
      <c r="AP350" s="368"/>
      <c r="AQ350" s="368"/>
      <c r="AR350" s="368"/>
      <c r="AS350" s="368"/>
      <c r="AT350" s="368"/>
      <c r="AU350" s="368"/>
      <c r="AV350" s="368"/>
      <c r="AW350" s="368"/>
      <c r="AX350" s="368"/>
      <c r="AY350" s="368"/>
      <c r="AZ350" s="368"/>
      <c r="BA350" s="368"/>
      <c r="BB350" s="368"/>
      <c r="BC350" s="368"/>
      <c r="BD350" s="368"/>
      <c r="BE350" s="368"/>
      <c r="BF350" s="368"/>
      <c r="BG350" s="368"/>
      <c r="BH350" s="368"/>
      <c r="BI350" s="368"/>
      <c r="BJ350" s="368"/>
      <c r="BK350" s="368"/>
      <c r="BL350" s="368"/>
      <c r="BM350" s="368"/>
      <c r="BN350" s="368"/>
      <c r="BO350" s="368"/>
      <c r="BP350" s="368"/>
      <c r="BQ350" s="368"/>
      <c r="BR350" s="368"/>
      <c r="BS350" s="368"/>
      <c r="BT350" s="368"/>
      <c r="BU350" s="368"/>
      <c r="BV350" s="368"/>
      <c r="BW350" s="368"/>
      <c r="BX350" s="368"/>
      <c r="BY350" s="368"/>
      <c r="BZ350" s="368"/>
    </row>
    <row r="351" spans="1:78" s="25" customFormat="1" ht="24.75" customHeight="1">
      <c r="A351" s="367" t="s">
        <v>696</v>
      </c>
      <c r="B351" s="367"/>
      <c r="C351" s="367"/>
      <c r="D351" s="368" t="s">
        <v>700</v>
      </c>
      <c r="E351" s="368"/>
      <c r="F351" s="368"/>
      <c r="G351" s="368"/>
      <c r="H351" s="368"/>
      <c r="I351" s="368"/>
      <c r="J351" s="368"/>
      <c r="K351" s="368"/>
      <c r="L351" s="368"/>
      <c r="M351" s="368"/>
      <c r="N351" s="368"/>
      <c r="O351" s="368"/>
      <c r="P351" s="368"/>
      <c r="Q351" s="368"/>
      <c r="R351" s="368"/>
      <c r="S351" s="368"/>
      <c r="T351" s="368"/>
      <c r="U351" s="368"/>
      <c r="V351" s="368"/>
      <c r="W351" s="368"/>
      <c r="X351" s="368"/>
      <c r="Y351" s="368"/>
      <c r="Z351" s="368"/>
      <c r="AA351" s="368"/>
      <c r="AB351" s="368"/>
      <c r="AC351" s="368"/>
      <c r="AD351" s="368"/>
      <c r="AE351" s="368"/>
      <c r="AF351" s="368"/>
      <c r="AG351" s="368"/>
      <c r="AH351" s="368"/>
      <c r="AI351" s="368"/>
      <c r="AJ351" s="368"/>
      <c r="AK351" s="368"/>
      <c r="AL351" s="368"/>
      <c r="AM351" s="368"/>
      <c r="AN351" s="368"/>
      <c r="AO351" s="368"/>
      <c r="AP351" s="368"/>
      <c r="AQ351" s="368"/>
      <c r="AR351" s="368"/>
      <c r="AS351" s="368"/>
      <c r="AT351" s="368"/>
      <c r="AU351" s="368"/>
      <c r="AV351" s="368"/>
      <c r="AW351" s="368"/>
      <c r="AX351" s="368"/>
      <c r="AY351" s="368"/>
      <c r="AZ351" s="368"/>
      <c r="BA351" s="368"/>
      <c r="BB351" s="368"/>
      <c r="BC351" s="368"/>
      <c r="BD351" s="368"/>
      <c r="BE351" s="368"/>
      <c r="BF351" s="368"/>
      <c r="BG351" s="368"/>
      <c r="BH351" s="368"/>
      <c r="BI351" s="368"/>
      <c r="BJ351" s="368"/>
      <c r="BK351" s="368"/>
      <c r="BL351" s="368"/>
      <c r="BM351" s="368"/>
      <c r="BN351" s="368"/>
      <c r="BO351" s="368"/>
      <c r="BP351" s="368"/>
      <c r="BQ351" s="368"/>
      <c r="BR351" s="368"/>
      <c r="BS351" s="368"/>
      <c r="BT351" s="368"/>
      <c r="BU351" s="368"/>
      <c r="BV351" s="368"/>
      <c r="BW351" s="368"/>
      <c r="BX351" s="368"/>
      <c r="BY351" s="368"/>
      <c r="BZ351" s="368"/>
    </row>
    <row r="352" spans="1:78" s="25" customFormat="1" ht="1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row>
    <row r="353" spans="1:93" s="25" customFormat="1" ht="15" customHeight="1">
      <c r="A353" s="350" t="s">
        <v>701</v>
      </c>
      <c r="B353" s="350"/>
      <c r="C353" s="350"/>
      <c r="D353" s="350"/>
      <c r="E353" s="350"/>
      <c r="F353" s="350"/>
      <c r="G353" s="350"/>
      <c r="H353" s="350"/>
      <c r="I353" s="350"/>
      <c r="J353" s="350"/>
      <c r="K353" s="350"/>
      <c r="L353" s="350"/>
      <c r="M353" s="350"/>
      <c r="N353" s="350"/>
      <c r="O353" s="350"/>
      <c r="P353" s="350"/>
      <c r="Q353" s="350"/>
      <c r="R353" s="350"/>
      <c r="S353" s="350"/>
      <c r="T353" s="350"/>
      <c r="U353" s="350"/>
      <c r="V353" s="350"/>
      <c r="W353" s="350"/>
      <c r="X353" s="350"/>
      <c r="Y353" s="350"/>
      <c r="Z353" s="350"/>
      <c r="AA353" s="350"/>
      <c r="AB353" s="350"/>
      <c r="AC353" s="350"/>
      <c r="AD353" s="350"/>
      <c r="AE353" s="350"/>
      <c r="AF353" s="350"/>
      <c r="AG353" s="350"/>
      <c r="AH353" s="350"/>
      <c r="AI353" s="350"/>
      <c r="AJ353" s="350"/>
      <c r="AK353" s="350"/>
      <c r="AL353" s="350"/>
      <c r="AM353" s="350"/>
      <c r="AN353" s="350"/>
      <c r="AO353" s="350"/>
      <c r="AP353" s="350"/>
      <c r="AQ353" s="350"/>
      <c r="AR353" s="350"/>
      <c r="AS353" s="350"/>
      <c r="AT353" s="350"/>
      <c r="AU353" s="350"/>
      <c r="AV353" s="350"/>
      <c r="AW353" s="350"/>
      <c r="AX353" s="350"/>
      <c r="AY353" s="350"/>
      <c r="AZ353" s="350"/>
      <c r="BA353" s="350"/>
      <c r="BB353" s="350"/>
      <c r="BC353" s="350"/>
      <c r="BD353" s="350"/>
      <c r="BE353" s="350"/>
      <c r="BF353" s="350"/>
      <c r="BG353" s="350"/>
      <c r="BH353" s="350"/>
      <c r="BI353" s="350"/>
      <c r="BJ353" s="350"/>
      <c r="BK353" s="350"/>
      <c r="BL353" s="350"/>
      <c r="BM353" s="350"/>
      <c r="BN353" s="350"/>
      <c r="BO353" s="350"/>
      <c r="BP353" s="350"/>
      <c r="BQ353" s="350"/>
      <c r="BR353" s="350"/>
      <c r="BS353" s="350"/>
      <c r="BT353" s="350"/>
      <c r="BU353" s="350"/>
      <c r="BV353" s="350"/>
      <c r="BW353" s="350"/>
      <c r="BX353" s="350"/>
      <c r="BY353" s="350"/>
      <c r="BZ353" s="350"/>
    </row>
    <row r="354" spans="1:93" s="25" customFormat="1" ht="15" customHeight="1">
      <c r="A354" s="24" t="s">
        <v>702</v>
      </c>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row>
    <row r="355" spans="1:93" s="25" customFormat="1" ht="15" customHeight="1">
      <c r="A355" s="24"/>
      <c r="B355" s="24"/>
      <c r="C355" s="24" t="s">
        <v>703</v>
      </c>
      <c r="D355" s="24"/>
      <c r="E355" s="24"/>
      <c r="F355" s="24"/>
      <c r="G355" s="24"/>
      <c r="H355" s="24"/>
      <c r="I355" s="24"/>
      <c r="J355" s="24"/>
      <c r="K355" s="24"/>
      <c r="L355" s="24"/>
      <c r="M355" s="24"/>
      <c r="N355" s="24"/>
      <c r="O355" s="24"/>
      <c r="P355" s="24"/>
      <c r="Q355" s="24"/>
      <c r="R355" s="24" t="s">
        <v>704</v>
      </c>
      <c r="S355" s="24"/>
      <c r="T355" s="24"/>
      <c r="U355" s="24"/>
      <c r="V355" s="24"/>
      <c r="W355" s="24"/>
      <c r="X355" s="24"/>
      <c r="Y355" s="24"/>
      <c r="Z355" s="24"/>
      <c r="AA355" s="24"/>
      <c r="AB355" s="24"/>
      <c r="AC355" s="24"/>
      <c r="AD355" s="24"/>
      <c r="AE355" s="24"/>
      <c r="AF355" s="24"/>
      <c r="AG355" s="24"/>
      <c r="AH355" s="24"/>
      <c r="AI355" s="24"/>
      <c r="AJ355" s="24"/>
      <c r="AK355" s="24"/>
      <c r="AL355" s="24"/>
      <c r="AM355" s="24"/>
      <c r="CJ355" s="375" t="s">
        <v>1101</v>
      </c>
      <c r="CK355" s="375"/>
      <c r="CL355" s="375"/>
      <c r="CM355" s="375"/>
      <c r="CN355" s="375"/>
      <c r="CO355" s="375"/>
    </row>
    <row r="356" spans="1:93" s="25" customFormat="1" ht="15" customHeight="1">
      <c r="A356" s="24"/>
      <c r="B356" s="24"/>
      <c r="C356" s="24" t="s">
        <v>705</v>
      </c>
      <c r="D356" s="24"/>
      <c r="E356" s="24"/>
      <c r="F356" s="24"/>
      <c r="G356" s="24"/>
      <c r="H356" s="24"/>
      <c r="I356" s="24"/>
      <c r="J356" s="24"/>
      <c r="K356" s="24"/>
      <c r="L356" s="24"/>
      <c r="M356" s="24"/>
      <c r="N356" s="24"/>
      <c r="O356" s="24"/>
      <c r="P356" s="24"/>
      <c r="Q356" s="24"/>
      <c r="R356" s="24" t="s">
        <v>706</v>
      </c>
      <c r="S356" s="24"/>
      <c r="T356" s="24"/>
      <c r="U356" s="24"/>
      <c r="V356" s="259"/>
      <c r="W356" s="259"/>
      <c r="X356" s="259"/>
      <c r="Y356" s="260"/>
      <c r="Z356" s="260"/>
      <c r="AA356" s="260"/>
      <c r="AB356" s="260"/>
      <c r="AC356" s="260"/>
      <c r="AD356" s="260"/>
      <c r="AE356" s="260"/>
      <c r="AF356" s="260"/>
      <c r="AG356" s="260"/>
      <c r="AH356" s="260"/>
      <c r="AI356" s="260"/>
      <c r="AJ356" s="260"/>
      <c r="AK356" s="260"/>
      <c r="AL356" s="260"/>
      <c r="AM356" s="24" t="s">
        <v>707</v>
      </c>
      <c r="AN356" s="24"/>
      <c r="AO356" s="24"/>
      <c r="AP356" s="24"/>
      <c r="AQ356" s="24"/>
      <c r="AR356" s="24"/>
      <c r="AS356" s="24"/>
      <c r="AT356" s="24"/>
      <c r="AU356" s="24"/>
      <c r="AV356" s="24"/>
      <c r="AW356" s="24"/>
      <c r="AX356" s="24"/>
      <c r="AY356" s="24"/>
      <c r="AZ356" s="24"/>
      <c r="BA356" s="24"/>
      <c r="BB356" s="350"/>
      <c r="BC356" s="350"/>
      <c r="BD356" s="350"/>
      <c r="BE356" s="371"/>
      <c r="BF356" s="372"/>
      <c r="BG356" s="372"/>
      <c r="BH356" s="371"/>
      <c r="BI356" s="371"/>
      <c r="BJ356" s="371"/>
      <c r="BK356" s="24" t="s">
        <v>2</v>
      </c>
      <c r="BL356" s="24"/>
      <c r="BM356" s="259"/>
      <c r="BN356" s="259"/>
      <c r="BO356" s="259"/>
      <c r="BP356" s="24" t="s">
        <v>3</v>
      </c>
      <c r="BQ356" s="24"/>
      <c r="BR356" s="259"/>
      <c r="BS356" s="259"/>
      <c r="BT356" s="259"/>
      <c r="BU356" s="24" t="s">
        <v>4</v>
      </c>
      <c r="BV356" s="24"/>
      <c r="BW356" s="24"/>
      <c r="BX356" s="24"/>
      <c r="BY356" s="24"/>
      <c r="BZ356" s="24"/>
      <c r="CJ356" s="375"/>
      <c r="CK356" s="375"/>
      <c r="CL356" s="375"/>
      <c r="CM356" s="375"/>
      <c r="CN356" s="375"/>
      <c r="CO356" s="375"/>
    </row>
    <row r="357" spans="1:93" s="25" customFormat="1" ht="15" customHeight="1">
      <c r="A357" s="76" t="s">
        <v>708</v>
      </c>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J357" s="375"/>
      <c r="CK357" s="375"/>
      <c r="CL357" s="375"/>
      <c r="CM357" s="375"/>
      <c r="CN357" s="375"/>
      <c r="CO357" s="375"/>
    </row>
    <row r="358" spans="1:93" s="25" customFormat="1" ht="15" customHeight="1">
      <c r="A358" s="24"/>
      <c r="B358" s="33" t="s">
        <v>709</v>
      </c>
      <c r="C358" s="24"/>
      <c r="D358" s="24"/>
      <c r="E358" s="24" t="s">
        <v>710</v>
      </c>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CA358" s="78"/>
      <c r="CJ358" s="376"/>
      <c r="CK358" s="376"/>
      <c r="CL358" s="376"/>
      <c r="CM358" s="376"/>
      <c r="CN358" s="376"/>
      <c r="CO358" s="376"/>
    </row>
    <row r="359" spans="1:93" s="25" customFormat="1" ht="15" customHeight="1">
      <c r="A359" s="24"/>
      <c r="B359" s="33"/>
      <c r="C359" s="24"/>
      <c r="D359" s="24"/>
      <c r="E359" s="24" t="s">
        <v>711</v>
      </c>
      <c r="F359" s="24"/>
      <c r="G359" s="24"/>
      <c r="H359" s="24"/>
      <c r="I359" s="24"/>
      <c r="J359" s="24"/>
      <c r="K359" s="24"/>
      <c r="L359" s="24"/>
      <c r="M359" s="24"/>
      <c r="N359" s="24"/>
      <c r="O359" s="24"/>
      <c r="P359" s="24"/>
      <c r="Q359" s="24"/>
      <c r="R359" s="24"/>
      <c r="S359" s="24"/>
      <c r="T359" s="24"/>
      <c r="U359" s="24"/>
      <c r="V359" s="24" t="s">
        <v>56</v>
      </c>
      <c r="W359" s="24"/>
      <c r="X359" s="245"/>
      <c r="Y359" s="245"/>
      <c r="Z359" s="245"/>
      <c r="AA359" s="245"/>
      <c r="AB359" s="245"/>
      <c r="AC359" s="245"/>
      <c r="AD359" s="245"/>
      <c r="AE359" s="245"/>
      <c r="AF359" s="245"/>
      <c r="AG359" s="245"/>
      <c r="AH359" s="245"/>
      <c r="AI359" s="245"/>
      <c r="AJ359" s="245"/>
      <c r="AK359" s="245"/>
      <c r="AL359" s="245"/>
      <c r="AM359" s="24" t="s">
        <v>707</v>
      </c>
      <c r="AN359" s="24"/>
      <c r="AO359" s="24"/>
      <c r="AP359" s="24"/>
      <c r="AQ359" s="24"/>
      <c r="AR359" s="24"/>
      <c r="AS359" s="24"/>
      <c r="AT359" s="24"/>
      <c r="AU359" s="24"/>
      <c r="AV359" s="24"/>
      <c r="AW359" s="24"/>
      <c r="AX359" s="24"/>
      <c r="AY359" s="24"/>
      <c r="AZ359" s="24"/>
      <c r="BA359" s="24"/>
      <c r="BB359" s="259"/>
      <c r="BC359" s="259"/>
      <c r="BD359" s="259"/>
      <c r="BE359" s="370"/>
      <c r="BF359" s="277"/>
      <c r="BG359" s="277"/>
      <c r="BH359" s="370"/>
      <c r="BI359" s="370"/>
      <c r="BJ359" s="370"/>
      <c r="BK359" s="24" t="s">
        <v>2</v>
      </c>
      <c r="BL359" s="24"/>
      <c r="BM359" s="259"/>
      <c r="BN359" s="259"/>
      <c r="BO359" s="259"/>
      <c r="BP359" s="24" t="s">
        <v>3</v>
      </c>
      <c r="BQ359" s="24"/>
      <c r="BR359" s="259"/>
      <c r="BS359" s="259"/>
      <c r="BT359" s="259"/>
      <c r="BU359" s="24" t="s">
        <v>4</v>
      </c>
      <c r="BV359" s="24"/>
      <c r="BW359" s="24"/>
      <c r="BX359" s="24"/>
      <c r="BY359" s="24"/>
      <c r="BZ359" s="24"/>
      <c r="CA359" s="78"/>
      <c r="CJ359" s="376"/>
      <c r="CK359" s="376"/>
      <c r="CL359" s="376"/>
      <c r="CM359" s="376"/>
      <c r="CN359" s="376"/>
      <c r="CO359" s="376"/>
    </row>
    <row r="360" spans="1:93" s="25" customFormat="1" ht="15" customHeight="1">
      <c r="A360" s="24"/>
      <c r="B360" s="33" t="s">
        <v>712</v>
      </c>
      <c r="C360" s="24"/>
      <c r="D360" s="24"/>
      <c r="E360" s="24" t="s">
        <v>710</v>
      </c>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CA360" s="78"/>
      <c r="CJ360" s="376"/>
      <c r="CK360" s="376"/>
      <c r="CL360" s="376"/>
      <c r="CM360" s="376"/>
      <c r="CN360" s="376"/>
      <c r="CO360" s="376"/>
    </row>
    <row r="361" spans="1:93" s="25" customFormat="1" ht="24.75" customHeight="1">
      <c r="A361" s="24"/>
      <c r="B361" s="33"/>
      <c r="C361" s="24"/>
      <c r="D361" s="24"/>
      <c r="E361" s="24" t="s">
        <v>711</v>
      </c>
      <c r="F361" s="24"/>
      <c r="G361" s="24"/>
      <c r="H361" s="24"/>
      <c r="I361" s="24"/>
      <c r="J361" s="24"/>
      <c r="K361" s="24"/>
      <c r="L361" s="24"/>
      <c r="M361" s="24"/>
      <c r="N361" s="24"/>
      <c r="O361" s="24"/>
      <c r="P361" s="24"/>
      <c r="Q361" s="24"/>
      <c r="R361" s="24"/>
      <c r="S361" s="24"/>
      <c r="T361" s="24"/>
      <c r="U361" s="24"/>
      <c r="V361" s="24" t="s">
        <v>56</v>
      </c>
      <c r="W361" s="24"/>
      <c r="X361" s="245"/>
      <c r="Y361" s="245"/>
      <c r="Z361" s="245"/>
      <c r="AA361" s="245"/>
      <c r="AB361" s="245"/>
      <c r="AC361" s="245"/>
      <c r="AD361" s="245"/>
      <c r="AE361" s="245"/>
      <c r="AF361" s="245"/>
      <c r="AG361" s="245"/>
      <c r="AH361" s="245"/>
      <c r="AI361" s="245"/>
      <c r="AJ361" s="245"/>
      <c r="AK361" s="245"/>
      <c r="AL361" s="245"/>
      <c r="AM361" s="24" t="s">
        <v>707</v>
      </c>
      <c r="AN361" s="24"/>
      <c r="AO361" s="24"/>
      <c r="AP361" s="24"/>
      <c r="AQ361" s="24"/>
      <c r="AR361" s="24"/>
      <c r="AS361" s="24"/>
      <c r="AT361" s="24"/>
      <c r="AU361" s="24"/>
      <c r="AV361" s="24"/>
      <c r="AW361" s="24"/>
      <c r="AX361" s="24"/>
      <c r="AY361" s="24"/>
      <c r="AZ361" s="24"/>
      <c r="BA361" s="24"/>
      <c r="BB361" s="259"/>
      <c r="BC361" s="259"/>
      <c r="BD361" s="259"/>
      <c r="BE361" s="370"/>
      <c r="BF361" s="277"/>
      <c r="BG361" s="277"/>
      <c r="BH361" s="370"/>
      <c r="BI361" s="370"/>
      <c r="BJ361" s="370"/>
      <c r="BK361" s="24" t="s">
        <v>2</v>
      </c>
      <c r="BL361" s="24"/>
      <c r="BM361" s="259"/>
      <c r="BN361" s="259"/>
      <c r="BO361" s="259"/>
      <c r="BP361" s="24" t="s">
        <v>3</v>
      </c>
      <c r="BQ361" s="24"/>
      <c r="BR361" s="259"/>
      <c r="BS361" s="259"/>
      <c r="BT361" s="259"/>
      <c r="BU361" s="24" t="s">
        <v>4</v>
      </c>
      <c r="BV361" s="24"/>
      <c r="BW361" s="24"/>
      <c r="BX361" s="24"/>
      <c r="BY361" s="24"/>
      <c r="BZ361" s="24"/>
      <c r="CA361" s="78"/>
    </row>
    <row r="362" spans="1:93" s="25" customFormat="1" ht="24.75" customHeight="1">
      <c r="A362" s="24"/>
      <c r="B362" s="33" t="s">
        <v>713</v>
      </c>
      <c r="C362" s="24"/>
      <c r="D362" s="24"/>
      <c r="E362" s="24" t="s">
        <v>710</v>
      </c>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CA362" s="78"/>
    </row>
    <row r="363" spans="1:93" s="25" customFormat="1" ht="15" customHeight="1">
      <c r="A363" s="28"/>
      <c r="B363" s="68"/>
      <c r="C363" s="28"/>
      <c r="D363" s="28"/>
      <c r="E363" s="28" t="s">
        <v>711</v>
      </c>
      <c r="F363" s="28"/>
      <c r="G363" s="28"/>
      <c r="H363" s="28"/>
      <c r="I363" s="28"/>
      <c r="J363" s="28"/>
      <c r="K363" s="28"/>
      <c r="L363" s="28"/>
      <c r="M363" s="28"/>
      <c r="N363" s="28"/>
      <c r="O363" s="28"/>
      <c r="P363" s="28"/>
      <c r="Q363" s="28"/>
      <c r="R363" s="28"/>
      <c r="S363" s="28"/>
      <c r="T363" s="28"/>
      <c r="U363" s="28"/>
      <c r="V363" s="28" t="s">
        <v>56</v>
      </c>
      <c r="W363" s="28"/>
      <c r="X363" s="248"/>
      <c r="Y363" s="248"/>
      <c r="Z363" s="248"/>
      <c r="AA363" s="248"/>
      <c r="AB363" s="248"/>
      <c r="AC363" s="248"/>
      <c r="AD363" s="248"/>
      <c r="AE363" s="248"/>
      <c r="AF363" s="248"/>
      <c r="AG363" s="248"/>
      <c r="AH363" s="248"/>
      <c r="AI363" s="248"/>
      <c r="AJ363" s="248"/>
      <c r="AK363" s="248"/>
      <c r="AL363" s="248"/>
      <c r="AM363" s="28" t="s">
        <v>707</v>
      </c>
      <c r="AN363" s="28"/>
      <c r="AO363" s="28"/>
      <c r="AP363" s="28"/>
      <c r="AQ363" s="28"/>
      <c r="AR363" s="28"/>
      <c r="AS363" s="28"/>
      <c r="AT363" s="28"/>
      <c r="AU363" s="28"/>
      <c r="AV363" s="28"/>
      <c r="AW363" s="28"/>
      <c r="AX363" s="28"/>
      <c r="AY363" s="28"/>
      <c r="AZ363" s="28"/>
      <c r="BA363" s="28"/>
      <c r="BB363" s="350"/>
      <c r="BC363" s="350"/>
      <c r="BD363" s="350"/>
      <c r="BE363" s="371"/>
      <c r="BF363" s="372"/>
      <c r="BG363" s="372"/>
      <c r="BH363" s="371"/>
      <c r="BI363" s="371"/>
      <c r="BJ363" s="371"/>
      <c r="BK363" s="28" t="s">
        <v>2</v>
      </c>
      <c r="BL363" s="28"/>
      <c r="BM363" s="350"/>
      <c r="BN363" s="350"/>
      <c r="BO363" s="350"/>
      <c r="BP363" s="28" t="s">
        <v>3</v>
      </c>
      <c r="BQ363" s="28"/>
      <c r="BR363" s="350"/>
      <c r="BS363" s="350"/>
      <c r="BT363" s="350"/>
      <c r="BU363" s="28" t="s">
        <v>4</v>
      </c>
      <c r="BV363" s="28"/>
      <c r="BW363" s="28"/>
      <c r="BX363" s="28"/>
      <c r="BY363" s="28"/>
      <c r="BZ363" s="28"/>
      <c r="CA363" s="78"/>
    </row>
    <row r="364" spans="1:93" s="25" customFormat="1" ht="15" customHeight="1">
      <c r="A364" s="24" t="s">
        <v>714</v>
      </c>
      <c r="B364" s="33"/>
      <c r="C364" s="24"/>
      <c r="D364" s="24"/>
      <c r="E364" s="24"/>
      <c r="F364" s="24"/>
      <c r="G364" s="24"/>
      <c r="H364" s="24"/>
      <c r="I364" s="24"/>
      <c r="J364" s="24"/>
      <c r="K364" s="24"/>
      <c r="L364" s="24"/>
      <c r="M364" s="24"/>
      <c r="N364" s="24"/>
      <c r="O364" s="24"/>
      <c r="P364" s="24"/>
      <c r="Q364" s="24"/>
      <c r="R364" s="24"/>
      <c r="S364" s="24"/>
      <c r="T364" s="24"/>
      <c r="U364" s="24"/>
      <c r="V364" s="24"/>
      <c r="W364" s="24"/>
      <c r="X364" s="74"/>
      <c r="Y364" s="74"/>
      <c r="Z364" s="74"/>
      <c r="AA364" s="74"/>
      <c r="AB364" s="74"/>
      <c r="AC364" s="74"/>
      <c r="AD364" s="74"/>
      <c r="AE364" s="74"/>
      <c r="AF364" s="74"/>
      <c r="AG364" s="74"/>
      <c r="AH364" s="74"/>
      <c r="AI364" s="74"/>
      <c r="AJ364" s="74"/>
      <c r="AK364" s="74"/>
      <c r="AL364" s="74"/>
      <c r="AM364" s="24"/>
      <c r="AN364" s="24"/>
      <c r="AO364" s="24"/>
      <c r="AP364" s="24"/>
      <c r="AQ364" s="24"/>
      <c r="AR364" s="24"/>
      <c r="AS364" s="24"/>
      <c r="AT364" s="24"/>
      <c r="AU364" s="24"/>
      <c r="AV364" s="24"/>
      <c r="AW364" s="24"/>
      <c r="AX364" s="24"/>
      <c r="AY364" s="24"/>
      <c r="AZ364" s="24"/>
      <c r="BA364" s="24"/>
      <c r="BB364" s="24"/>
      <c r="BC364" s="24"/>
      <c r="BD364" s="24"/>
      <c r="BE364" s="24"/>
      <c r="BF364" s="24"/>
      <c r="BH364" s="79"/>
      <c r="BI364" s="79"/>
      <c r="BJ364" s="79"/>
      <c r="BM364" s="79"/>
      <c r="BN364" s="79"/>
      <c r="BO364" s="79"/>
      <c r="BR364" s="79"/>
      <c r="BS364" s="79"/>
      <c r="BT364" s="79"/>
      <c r="CA364" s="78"/>
    </row>
    <row r="365" spans="1:93" s="25" customFormat="1" ht="24.75" customHeight="1">
      <c r="A365" s="24"/>
      <c r="B365" s="33"/>
      <c r="C365" s="24"/>
      <c r="D365" s="24"/>
      <c r="E365" s="24" t="s">
        <v>715</v>
      </c>
      <c r="F365" s="24"/>
      <c r="G365" s="24"/>
      <c r="H365" s="24"/>
      <c r="I365" s="24"/>
      <c r="J365" s="24"/>
      <c r="K365" s="24"/>
      <c r="L365" s="24"/>
      <c r="M365" s="24"/>
      <c r="N365" s="24"/>
      <c r="O365" s="24"/>
      <c r="P365" s="24"/>
      <c r="Q365" s="24"/>
      <c r="R365" s="24"/>
      <c r="S365" s="24"/>
      <c r="T365" s="24"/>
      <c r="U365" s="24"/>
      <c r="V365" s="24"/>
      <c r="W365" s="24"/>
      <c r="X365" s="74"/>
      <c r="Y365" s="74"/>
      <c r="Z365" s="74"/>
      <c r="AA365" s="74"/>
      <c r="AB365" s="74"/>
      <c r="AC365" s="74"/>
      <c r="AD365" s="74"/>
      <c r="AE365" s="74"/>
      <c r="AF365" s="74"/>
      <c r="AG365" s="74"/>
      <c r="AH365" s="74"/>
      <c r="AI365" s="74"/>
      <c r="AJ365" s="74"/>
      <c r="AK365" s="74"/>
      <c r="AL365" s="74"/>
      <c r="AM365" s="24"/>
      <c r="AN365" s="24"/>
      <c r="AO365" s="24"/>
      <c r="AP365" s="24"/>
      <c r="AQ365" s="24"/>
      <c r="AR365" s="24"/>
      <c r="AS365" s="24"/>
      <c r="AT365" s="24"/>
      <c r="AU365" s="24"/>
      <c r="AV365" s="24"/>
      <c r="AW365" s="24"/>
      <c r="AX365" s="24"/>
      <c r="AY365" s="24"/>
      <c r="AZ365" s="24"/>
      <c r="BA365" s="24"/>
      <c r="BB365" s="24"/>
      <c r="BC365" s="24"/>
      <c r="BD365" s="24"/>
      <c r="BE365" s="24"/>
      <c r="BF365" s="24"/>
      <c r="BH365" s="79"/>
      <c r="BI365" s="79"/>
      <c r="BJ365" s="79"/>
      <c r="BM365" s="79"/>
      <c r="BN365" s="79"/>
      <c r="BO365" s="79"/>
      <c r="BR365" s="79"/>
      <c r="BS365" s="79"/>
      <c r="BT365" s="79"/>
    </row>
    <row r="366" spans="1:93" s="25" customFormat="1" ht="15" customHeight="1">
      <c r="A366" s="28"/>
      <c r="B366" s="68"/>
      <c r="C366" s="28"/>
      <c r="D366" s="28"/>
      <c r="E366" s="28" t="s">
        <v>716</v>
      </c>
      <c r="F366" s="28"/>
      <c r="G366" s="28"/>
      <c r="H366" s="28"/>
      <c r="I366" s="28"/>
      <c r="J366" s="28"/>
      <c r="K366" s="28"/>
      <c r="L366" s="28"/>
      <c r="M366" s="28"/>
      <c r="N366" s="28"/>
      <c r="O366" s="28"/>
      <c r="P366" s="28"/>
      <c r="Q366" s="28"/>
      <c r="R366" s="28"/>
      <c r="S366" s="28"/>
      <c r="T366" s="28"/>
      <c r="U366" s="28"/>
      <c r="V366" s="28" t="s">
        <v>56</v>
      </c>
      <c r="W366" s="28"/>
      <c r="X366" s="248"/>
      <c r="Y366" s="248"/>
      <c r="Z366" s="248"/>
      <c r="AA366" s="248"/>
      <c r="AB366" s="248"/>
      <c r="AC366" s="248"/>
      <c r="AD366" s="248"/>
      <c r="AE366" s="248"/>
      <c r="AF366" s="248"/>
      <c r="AG366" s="248"/>
      <c r="AH366" s="248"/>
      <c r="AI366" s="248"/>
      <c r="AJ366" s="248"/>
      <c r="AK366" s="248"/>
      <c r="AL366" s="248"/>
      <c r="AM366" s="28" t="s">
        <v>707</v>
      </c>
      <c r="AN366" s="28"/>
      <c r="AO366" s="28"/>
      <c r="AP366" s="28"/>
      <c r="AQ366" s="28"/>
      <c r="AR366" s="28"/>
      <c r="AS366" s="28"/>
      <c r="AT366" s="28"/>
      <c r="AU366" s="28"/>
      <c r="AV366" s="28"/>
      <c r="AW366" s="28"/>
      <c r="AX366" s="28"/>
      <c r="AY366" s="28"/>
      <c r="AZ366" s="28"/>
      <c r="BA366" s="28"/>
      <c r="BB366" s="350"/>
      <c r="BC366" s="350"/>
      <c r="BD366" s="350"/>
      <c r="BE366" s="371"/>
      <c r="BF366" s="372"/>
      <c r="BG366" s="372"/>
      <c r="BH366" s="371"/>
      <c r="BI366" s="371"/>
      <c r="BJ366" s="371"/>
      <c r="BK366" s="28" t="s">
        <v>2</v>
      </c>
      <c r="BL366" s="28"/>
      <c r="BM366" s="350"/>
      <c r="BN366" s="350"/>
      <c r="BO366" s="350"/>
      <c r="BP366" s="28" t="s">
        <v>3</v>
      </c>
      <c r="BQ366" s="28"/>
      <c r="BR366" s="350"/>
      <c r="BS366" s="350"/>
      <c r="BT366" s="350"/>
      <c r="BU366" s="28" t="s">
        <v>4</v>
      </c>
      <c r="BV366" s="28"/>
      <c r="BW366" s="28"/>
      <c r="BX366" s="28"/>
      <c r="BY366" s="28"/>
      <c r="BZ366" s="28"/>
      <c r="CA366" s="24"/>
    </row>
    <row r="367" spans="1:93" s="25" customFormat="1" ht="15" customHeight="1">
      <c r="A367" s="24" t="s">
        <v>717</v>
      </c>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row>
    <row r="368" spans="1:93" s="25" customFormat="1" ht="15" customHeight="1">
      <c r="A368" s="24"/>
      <c r="B368" s="33" t="s">
        <v>709</v>
      </c>
      <c r="C368" s="24"/>
      <c r="D368" s="24"/>
      <c r="E368" s="24" t="s">
        <v>718</v>
      </c>
      <c r="F368" s="24"/>
      <c r="G368" s="24"/>
      <c r="H368" s="24"/>
      <c r="I368" s="24"/>
      <c r="J368" s="24"/>
      <c r="K368" s="24"/>
      <c r="L368" s="24"/>
      <c r="M368" s="24"/>
      <c r="N368" s="24"/>
      <c r="O368" s="24"/>
      <c r="P368" s="24"/>
      <c r="AJ368" s="24"/>
      <c r="AK368" s="24"/>
      <c r="AL368" s="24"/>
      <c r="AM368" s="24"/>
      <c r="AN368" s="24"/>
      <c r="AO368" s="24"/>
    </row>
    <row r="369" spans="1:79" s="25" customFormat="1" ht="15" customHeight="1">
      <c r="A369" s="24"/>
      <c r="B369" s="24"/>
      <c r="C369" s="24"/>
      <c r="D369" s="24"/>
      <c r="E369" s="24" t="s">
        <v>719</v>
      </c>
      <c r="F369" s="24"/>
      <c r="G369" s="24"/>
      <c r="H369" s="24"/>
      <c r="I369" s="24"/>
      <c r="J369" s="24"/>
      <c r="K369" s="24"/>
      <c r="L369" s="24"/>
      <c r="M369" s="24"/>
      <c r="N369" s="24"/>
      <c r="O369" s="24"/>
      <c r="P369" s="24"/>
      <c r="Q369" s="370"/>
      <c r="R369" s="277"/>
      <c r="S369" s="277"/>
      <c r="T369" s="277"/>
      <c r="U369" s="370"/>
      <c r="V369" s="277"/>
      <c r="W369" s="277"/>
      <c r="X369" s="24" t="s">
        <v>2</v>
      </c>
      <c r="Y369" s="24"/>
      <c r="Z369" s="259"/>
      <c r="AA369" s="259"/>
      <c r="AB369" s="259"/>
      <c r="AC369" s="24" t="s">
        <v>3</v>
      </c>
      <c r="AD369" s="24"/>
      <c r="AE369" s="259"/>
      <c r="AF369" s="259"/>
      <c r="AG369" s="259"/>
      <c r="AH369" s="24" t="s">
        <v>4</v>
      </c>
      <c r="AI369" s="24"/>
      <c r="AJ369" s="24"/>
      <c r="AK369" s="24"/>
      <c r="AL369" s="24"/>
      <c r="AM369" s="24"/>
      <c r="AN369" s="24"/>
      <c r="AO369" s="24"/>
    </row>
    <row r="370" spans="1:79" s="25" customFormat="1" ht="15" customHeight="1">
      <c r="A370" s="24"/>
      <c r="B370" s="24"/>
      <c r="C370" s="24"/>
      <c r="D370" s="24"/>
      <c r="E370" s="24" t="s">
        <v>720</v>
      </c>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row>
    <row r="371" spans="1:79" s="25" customFormat="1" ht="15" customHeight="1">
      <c r="A371" s="24"/>
      <c r="B371" s="24"/>
      <c r="C371" s="24"/>
      <c r="D371" s="24"/>
      <c r="E371" s="24" t="s">
        <v>721</v>
      </c>
      <c r="F371" s="24"/>
      <c r="G371" s="24"/>
      <c r="H371" s="24"/>
      <c r="I371" s="24"/>
      <c r="J371" s="24"/>
      <c r="K371" s="24"/>
      <c r="L371" s="24"/>
      <c r="M371" s="24"/>
      <c r="N371" s="24"/>
      <c r="O371" s="24"/>
      <c r="P371" s="24"/>
      <c r="Q371" s="24"/>
      <c r="R371" s="24"/>
      <c r="S371" s="24"/>
      <c r="T371" s="24"/>
      <c r="U371" s="24"/>
      <c r="V371" s="24" t="s">
        <v>56</v>
      </c>
      <c r="W371" s="24"/>
      <c r="X371" s="245"/>
      <c r="Y371" s="245"/>
      <c r="Z371" s="245"/>
      <c r="AA371" s="245"/>
      <c r="AB371" s="245"/>
      <c r="AC371" s="245"/>
      <c r="AD371" s="245"/>
      <c r="AE371" s="245"/>
      <c r="AF371" s="245"/>
      <c r="AG371" s="245"/>
      <c r="AH371" s="245"/>
      <c r="AI371" s="245"/>
      <c r="AJ371" s="245"/>
      <c r="AK371" s="245"/>
      <c r="AL371" s="245"/>
      <c r="AM371" s="24" t="s">
        <v>722</v>
      </c>
      <c r="AN371" s="24"/>
      <c r="AO371" s="24"/>
      <c r="AP371" s="24"/>
      <c r="AQ371" s="24"/>
      <c r="AR371" s="24"/>
      <c r="AS371" s="24"/>
      <c r="AT371" s="24"/>
      <c r="AU371" s="24"/>
      <c r="AV371" s="24"/>
      <c r="AW371" s="24"/>
      <c r="AX371" s="24"/>
      <c r="AY371" s="24"/>
      <c r="AZ371" s="24"/>
      <c r="BA371" s="24"/>
      <c r="BB371" s="259"/>
      <c r="BC371" s="259"/>
      <c r="BD371" s="259"/>
      <c r="BE371" s="370"/>
      <c r="BF371" s="277"/>
      <c r="BG371" s="277"/>
      <c r="BH371" s="370"/>
      <c r="BI371" s="370"/>
      <c r="BJ371" s="370"/>
      <c r="BK371" s="24" t="s">
        <v>2</v>
      </c>
      <c r="BL371" s="24"/>
      <c r="BM371" s="259"/>
      <c r="BN371" s="259"/>
      <c r="BO371" s="259"/>
      <c r="BP371" s="24" t="s">
        <v>3</v>
      </c>
      <c r="BQ371" s="24"/>
      <c r="BR371" s="259"/>
      <c r="BS371" s="259"/>
      <c r="BT371" s="259"/>
      <c r="BU371" s="24" t="s">
        <v>4</v>
      </c>
      <c r="BV371" s="24"/>
      <c r="BW371" s="24"/>
      <c r="BX371" s="24"/>
      <c r="BY371" s="24"/>
      <c r="BZ371" s="24"/>
    </row>
    <row r="372" spans="1:79" s="78" customFormat="1" ht="15" customHeight="1">
      <c r="A372" s="24"/>
      <c r="B372" s="33" t="s">
        <v>712</v>
      </c>
      <c r="C372" s="24"/>
      <c r="D372" s="24"/>
      <c r="E372" s="24" t="s">
        <v>718</v>
      </c>
      <c r="F372" s="24"/>
      <c r="G372" s="24"/>
      <c r="H372" s="24"/>
      <c r="I372" s="24"/>
      <c r="J372" s="24"/>
      <c r="K372" s="24"/>
      <c r="L372" s="24"/>
      <c r="M372" s="24"/>
      <c r="N372" s="24"/>
      <c r="O372" s="24"/>
      <c r="P372" s="24"/>
      <c r="Q372" s="25"/>
      <c r="R372" s="25"/>
      <c r="S372" s="25"/>
      <c r="T372" s="25"/>
      <c r="U372" s="25"/>
      <c r="V372" s="25"/>
      <c r="W372" s="25"/>
      <c r="X372" s="25"/>
      <c r="Y372" s="25"/>
      <c r="Z372" s="25"/>
      <c r="AA372" s="25"/>
      <c r="AB372" s="25"/>
      <c r="AC372" s="25"/>
      <c r="AD372" s="25"/>
      <c r="AE372" s="25"/>
      <c r="AF372" s="25"/>
      <c r="AG372" s="25"/>
      <c r="AH372" s="25"/>
      <c r="AI372" s="25"/>
      <c r="AJ372" s="24"/>
      <c r="AK372" s="24"/>
      <c r="AL372" s="24"/>
      <c r="AM372" s="24"/>
      <c r="AN372" s="24"/>
      <c r="AO372" s="24"/>
      <c r="AP372" s="25"/>
      <c r="AQ372" s="25"/>
      <c r="AR372" s="25"/>
      <c r="AS372" s="25"/>
      <c r="AT372" s="25"/>
      <c r="AU372" s="25"/>
      <c r="AV372" s="25"/>
      <c r="AW372" s="25"/>
      <c r="AX372" s="25"/>
      <c r="AY372" s="25"/>
      <c r="AZ372" s="25"/>
      <c r="BA372" s="25"/>
      <c r="BB372" s="25"/>
      <c r="BC372" s="25"/>
      <c r="BD372" s="25"/>
      <c r="BE372" s="25"/>
      <c r="BF372" s="25"/>
      <c r="BG372" s="25"/>
      <c r="BH372" s="25"/>
      <c r="BI372" s="25"/>
      <c r="BJ372" s="25"/>
      <c r="BK372" s="25"/>
      <c r="BL372" s="25"/>
      <c r="BM372" s="25"/>
      <c r="BN372" s="25"/>
      <c r="BO372" s="25"/>
      <c r="BP372" s="25"/>
      <c r="BQ372" s="25"/>
      <c r="BR372" s="25"/>
      <c r="BS372" s="25"/>
      <c r="BT372" s="25"/>
      <c r="BU372" s="25"/>
      <c r="BV372" s="25"/>
      <c r="BW372" s="25"/>
      <c r="BX372" s="25"/>
      <c r="BY372" s="25"/>
      <c r="BZ372" s="25"/>
      <c r="CA372" s="25"/>
    </row>
    <row r="373" spans="1:79" s="78" customFormat="1" ht="15" customHeight="1">
      <c r="A373" s="24"/>
      <c r="B373" s="24"/>
      <c r="C373" s="24"/>
      <c r="D373" s="24"/>
      <c r="E373" s="24" t="s">
        <v>719</v>
      </c>
      <c r="F373" s="24"/>
      <c r="G373" s="24"/>
      <c r="H373" s="24"/>
      <c r="I373" s="24"/>
      <c r="J373" s="24"/>
      <c r="K373" s="24"/>
      <c r="L373" s="24"/>
      <c r="M373" s="24"/>
      <c r="N373" s="24"/>
      <c r="O373" s="24"/>
      <c r="P373" s="24"/>
      <c r="Q373" s="370"/>
      <c r="R373" s="277"/>
      <c r="S373" s="277"/>
      <c r="T373" s="277"/>
      <c r="U373" s="370"/>
      <c r="V373" s="277"/>
      <c r="W373" s="277"/>
      <c r="X373" s="24" t="s">
        <v>2</v>
      </c>
      <c r="Y373" s="24"/>
      <c r="Z373" s="259"/>
      <c r="AA373" s="259"/>
      <c r="AB373" s="259"/>
      <c r="AC373" s="24" t="s">
        <v>3</v>
      </c>
      <c r="AD373" s="24"/>
      <c r="AE373" s="259"/>
      <c r="AF373" s="259"/>
      <c r="AG373" s="259"/>
      <c r="AH373" s="24" t="s">
        <v>4</v>
      </c>
      <c r="AI373" s="24"/>
      <c r="AJ373" s="24"/>
      <c r="AK373" s="24"/>
      <c r="AL373" s="24"/>
      <c r="AM373" s="24"/>
      <c r="AN373" s="24"/>
      <c r="AO373" s="24"/>
      <c r="AP373" s="25"/>
      <c r="AQ373" s="25"/>
      <c r="AR373" s="25"/>
      <c r="AS373" s="25"/>
      <c r="AT373" s="25"/>
      <c r="AU373" s="25"/>
      <c r="AV373" s="25"/>
      <c r="AW373" s="25"/>
      <c r="AX373" s="25"/>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row>
    <row r="374" spans="1:79" s="78" customFormat="1" ht="17.25" customHeight="1">
      <c r="A374" s="24"/>
      <c r="B374" s="24"/>
      <c r="C374" s="24"/>
      <c r="D374" s="24"/>
      <c r="E374" s="24" t="s">
        <v>720</v>
      </c>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row>
    <row r="375" spans="1:79" s="78" customFormat="1" ht="26.1" customHeight="1">
      <c r="A375" s="24"/>
      <c r="B375" s="24"/>
      <c r="C375" s="24"/>
      <c r="D375" s="24"/>
      <c r="E375" s="24" t="s">
        <v>721</v>
      </c>
      <c r="F375" s="24"/>
      <c r="G375" s="24"/>
      <c r="H375" s="24"/>
      <c r="I375" s="24"/>
      <c r="J375" s="24"/>
      <c r="K375" s="24"/>
      <c r="L375" s="24"/>
      <c r="M375" s="24"/>
      <c r="N375" s="24"/>
      <c r="O375" s="24"/>
      <c r="P375" s="24"/>
      <c r="Q375" s="24"/>
      <c r="R375" s="24"/>
      <c r="S375" s="24"/>
      <c r="T375" s="24"/>
      <c r="U375" s="24"/>
      <c r="V375" s="24" t="s">
        <v>56</v>
      </c>
      <c r="W375" s="24"/>
      <c r="X375" s="245"/>
      <c r="Y375" s="245"/>
      <c r="Z375" s="245"/>
      <c r="AA375" s="245"/>
      <c r="AB375" s="245"/>
      <c r="AC375" s="245"/>
      <c r="AD375" s="245"/>
      <c r="AE375" s="245"/>
      <c r="AF375" s="245"/>
      <c r="AG375" s="245"/>
      <c r="AH375" s="245"/>
      <c r="AI375" s="245"/>
      <c r="AJ375" s="245"/>
      <c r="AK375" s="245"/>
      <c r="AL375" s="245"/>
      <c r="AM375" s="24" t="s">
        <v>722</v>
      </c>
      <c r="AN375" s="24"/>
      <c r="AO375" s="24"/>
      <c r="AP375" s="24"/>
      <c r="AQ375" s="24"/>
      <c r="AR375" s="24"/>
      <c r="AS375" s="24"/>
      <c r="AT375" s="24"/>
      <c r="AU375" s="24"/>
      <c r="AV375" s="24"/>
      <c r="AW375" s="24"/>
      <c r="AX375" s="24"/>
      <c r="AY375" s="24"/>
      <c r="AZ375" s="24"/>
      <c r="BA375" s="24"/>
      <c r="BB375" s="259"/>
      <c r="BC375" s="259"/>
      <c r="BD375" s="259"/>
      <c r="BE375" s="370"/>
      <c r="BF375" s="277"/>
      <c r="BG375" s="277"/>
      <c r="BH375" s="370"/>
      <c r="BI375" s="370"/>
      <c r="BJ375" s="370"/>
      <c r="BK375" s="24" t="s">
        <v>2</v>
      </c>
      <c r="BL375" s="24"/>
      <c r="BM375" s="259"/>
      <c r="BN375" s="259"/>
      <c r="BO375" s="259"/>
      <c r="BP375" s="24" t="s">
        <v>3</v>
      </c>
      <c r="BQ375" s="24"/>
      <c r="BR375" s="259"/>
      <c r="BS375" s="259"/>
      <c r="BT375" s="259"/>
      <c r="BU375" s="24" t="s">
        <v>4</v>
      </c>
      <c r="BV375" s="24"/>
      <c r="BW375" s="24"/>
      <c r="BX375" s="24"/>
      <c r="BY375" s="24"/>
      <c r="BZ375" s="24"/>
      <c r="CA375" s="25"/>
    </row>
    <row r="376" spans="1:79" s="78" customFormat="1" ht="22.5" customHeight="1">
      <c r="A376" s="24"/>
      <c r="B376" s="33" t="s">
        <v>713</v>
      </c>
      <c r="C376" s="24"/>
      <c r="D376" s="24"/>
      <c r="E376" s="24" t="s">
        <v>718</v>
      </c>
      <c r="F376" s="24"/>
      <c r="G376" s="24"/>
      <c r="H376" s="24"/>
      <c r="I376" s="24"/>
      <c r="J376" s="24"/>
      <c r="K376" s="24"/>
      <c r="L376" s="24"/>
      <c r="M376" s="24"/>
      <c r="N376" s="24"/>
      <c r="O376" s="24"/>
      <c r="P376" s="24"/>
      <c r="Q376" s="25"/>
      <c r="R376" s="25"/>
      <c r="S376" s="25"/>
      <c r="T376" s="25"/>
      <c r="U376" s="25"/>
      <c r="V376" s="25"/>
      <c r="W376" s="25"/>
      <c r="X376" s="25"/>
      <c r="Y376" s="25"/>
      <c r="Z376" s="25"/>
      <c r="AA376" s="25"/>
      <c r="AB376" s="25"/>
      <c r="AC376" s="25"/>
      <c r="AD376" s="25"/>
      <c r="AE376" s="25"/>
      <c r="AF376" s="25"/>
      <c r="AG376" s="25"/>
      <c r="AH376" s="25"/>
      <c r="AI376" s="25"/>
      <c r="AJ376" s="24"/>
      <c r="AK376" s="24"/>
      <c r="AL376" s="24"/>
      <c r="AM376" s="24"/>
      <c r="AN376" s="24"/>
      <c r="AO376" s="24"/>
      <c r="AP376" s="25"/>
      <c r="AQ376" s="25"/>
      <c r="AR376" s="25"/>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row>
    <row r="377" spans="1:79" s="78" customFormat="1" ht="21.75" customHeight="1">
      <c r="A377" s="24"/>
      <c r="B377" s="24"/>
      <c r="C377" s="24"/>
      <c r="D377" s="24"/>
      <c r="E377" s="24" t="s">
        <v>719</v>
      </c>
      <c r="F377" s="24"/>
      <c r="G377" s="24"/>
      <c r="H377" s="24"/>
      <c r="I377" s="24"/>
      <c r="J377" s="24"/>
      <c r="K377" s="24"/>
      <c r="L377" s="24"/>
      <c r="M377" s="24"/>
      <c r="N377" s="24"/>
      <c r="O377" s="24"/>
      <c r="P377" s="24"/>
      <c r="Q377" s="370"/>
      <c r="R377" s="277"/>
      <c r="S377" s="277"/>
      <c r="T377" s="277"/>
      <c r="U377" s="370"/>
      <c r="V377" s="277"/>
      <c r="W377" s="277"/>
      <c r="X377" s="24" t="s">
        <v>2</v>
      </c>
      <c r="Y377" s="24"/>
      <c r="Z377" s="259"/>
      <c r="AA377" s="259"/>
      <c r="AB377" s="259"/>
      <c r="AC377" s="24" t="s">
        <v>3</v>
      </c>
      <c r="AD377" s="24"/>
      <c r="AE377" s="259"/>
      <c r="AF377" s="259"/>
      <c r="AG377" s="259"/>
      <c r="AH377" s="24" t="s">
        <v>4</v>
      </c>
      <c r="AI377" s="24"/>
      <c r="AJ377" s="24"/>
      <c r="AK377" s="24"/>
      <c r="AL377" s="24"/>
      <c r="AM377" s="24"/>
      <c r="AN377" s="24"/>
      <c r="AO377" s="24"/>
      <c r="AP377" s="25"/>
      <c r="AQ377" s="25"/>
      <c r="AR377" s="25"/>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row>
    <row r="378" spans="1:79" s="78" customFormat="1" ht="26.1" customHeight="1">
      <c r="A378" s="24"/>
      <c r="B378" s="24"/>
      <c r="C378" s="24"/>
      <c r="D378" s="24"/>
      <c r="E378" s="24" t="s">
        <v>720</v>
      </c>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5"/>
      <c r="AQ378" s="25"/>
      <c r="AR378" s="25"/>
      <c r="AS378" s="25"/>
      <c r="AT378" s="25"/>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c r="BV378" s="25"/>
      <c r="BW378" s="25"/>
      <c r="BX378" s="25"/>
      <c r="BY378" s="25"/>
      <c r="BZ378" s="25"/>
      <c r="CA378" s="25"/>
    </row>
    <row r="379" spans="1:79" s="25" customFormat="1" ht="11.25" customHeight="1">
      <c r="A379" s="24"/>
      <c r="B379" s="24"/>
      <c r="C379" s="24"/>
      <c r="D379" s="24"/>
      <c r="E379" s="24" t="s">
        <v>721</v>
      </c>
      <c r="F379" s="24"/>
      <c r="G379" s="24"/>
      <c r="H379" s="24"/>
      <c r="I379" s="24"/>
      <c r="J379" s="24"/>
      <c r="K379" s="24"/>
      <c r="L379" s="24"/>
      <c r="M379" s="24"/>
      <c r="N379" s="24"/>
      <c r="O379" s="24"/>
      <c r="P379" s="24"/>
      <c r="Q379" s="24"/>
      <c r="R379" s="24"/>
      <c r="S379" s="24"/>
      <c r="T379" s="24"/>
      <c r="U379" s="24"/>
      <c r="V379" s="24" t="s">
        <v>56</v>
      </c>
      <c r="W379" s="24"/>
      <c r="X379" s="245"/>
      <c r="Y379" s="245"/>
      <c r="Z379" s="245"/>
      <c r="AA379" s="245"/>
      <c r="AB379" s="245"/>
      <c r="AC379" s="245"/>
      <c r="AD379" s="245"/>
      <c r="AE379" s="245"/>
      <c r="AF379" s="245"/>
      <c r="AG379" s="245"/>
      <c r="AH379" s="245"/>
      <c r="AI379" s="245"/>
      <c r="AJ379" s="245"/>
      <c r="AK379" s="245"/>
      <c r="AL379" s="245"/>
      <c r="AM379" s="24" t="s">
        <v>722</v>
      </c>
      <c r="AN379" s="24"/>
      <c r="AO379" s="24"/>
      <c r="AP379" s="24"/>
      <c r="AQ379" s="24"/>
      <c r="AR379" s="24"/>
      <c r="AS379" s="24"/>
      <c r="AT379" s="24"/>
      <c r="AU379" s="24"/>
      <c r="AV379" s="24"/>
      <c r="AW379" s="24"/>
      <c r="AX379" s="24"/>
      <c r="AY379" s="24"/>
      <c r="AZ379" s="24"/>
      <c r="BA379" s="24"/>
      <c r="BB379" s="350"/>
      <c r="BC379" s="350"/>
      <c r="BD379" s="350"/>
      <c r="BE379" s="371"/>
      <c r="BF379" s="372"/>
      <c r="BG379" s="372"/>
      <c r="BH379" s="371"/>
      <c r="BI379" s="371"/>
      <c r="BJ379" s="371"/>
      <c r="BK379" s="24" t="s">
        <v>2</v>
      </c>
      <c r="BL379" s="24"/>
      <c r="BM379" s="259"/>
      <c r="BN379" s="259"/>
      <c r="BO379" s="259"/>
      <c r="BP379" s="24" t="s">
        <v>3</v>
      </c>
      <c r="BQ379" s="24"/>
      <c r="BR379" s="259"/>
      <c r="BS379" s="259"/>
      <c r="BT379" s="259"/>
      <c r="BU379" s="24" t="s">
        <v>4</v>
      </c>
      <c r="BV379" s="24"/>
      <c r="BW379" s="24"/>
      <c r="BX379" s="24"/>
      <c r="BY379" s="24"/>
    </row>
    <row r="380" spans="1:79" s="24" customFormat="1" ht="25.5" customHeight="1">
      <c r="A380" s="76" t="s">
        <v>723</v>
      </c>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25"/>
    </row>
    <row r="381" spans="1:79" s="25" customFormat="1" ht="14.25" hidden="1" customHeight="1">
      <c r="A381" s="24"/>
      <c r="B381" s="24"/>
      <c r="C381" s="24"/>
      <c r="D381" s="24"/>
      <c r="E381" s="24" t="s">
        <v>724</v>
      </c>
      <c r="F381" s="24"/>
      <c r="G381" s="24"/>
      <c r="H381" s="24"/>
      <c r="I381" s="24"/>
      <c r="J381" s="24"/>
      <c r="K381" s="24"/>
      <c r="L381" s="24"/>
      <c r="M381" s="24"/>
      <c r="N381" s="24"/>
      <c r="O381" s="24"/>
      <c r="P381" s="24"/>
      <c r="Q381" s="370"/>
      <c r="R381" s="277"/>
      <c r="S381" s="277"/>
      <c r="T381" s="277"/>
      <c r="U381" s="370"/>
      <c r="V381" s="277"/>
      <c r="W381" s="277"/>
      <c r="X381" s="24" t="s">
        <v>2</v>
      </c>
      <c r="Y381" s="24"/>
      <c r="Z381" s="259"/>
      <c r="AA381" s="259"/>
      <c r="AB381" s="259"/>
      <c r="AC381" s="24" t="s">
        <v>3</v>
      </c>
      <c r="AD381" s="24"/>
      <c r="AE381" s="259"/>
      <c r="AF381" s="259"/>
      <c r="AG381" s="259"/>
      <c r="AH381" s="24" t="s">
        <v>4</v>
      </c>
      <c r="AI381" s="24"/>
      <c r="AJ381" s="24"/>
      <c r="AK381" s="24"/>
      <c r="AL381" s="24"/>
      <c r="AM381" s="24"/>
      <c r="AN381" s="24"/>
      <c r="AO381" s="24"/>
    </row>
    <row r="382" spans="1:79" s="25" customFormat="1" ht="14.25" customHeight="1">
      <c r="A382" s="24"/>
      <c r="B382" s="24"/>
      <c r="C382" s="24"/>
      <c r="D382" s="24"/>
      <c r="E382" s="24" t="s">
        <v>725</v>
      </c>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row>
    <row r="383" spans="1:79" s="25" customFormat="1" ht="14.25" customHeight="1">
      <c r="A383" s="28"/>
      <c r="B383" s="28"/>
      <c r="C383" s="28"/>
      <c r="D383" s="28"/>
      <c r="E383" s="28" t="s">
        <v>726</v>
      </c>
      <c r="F383" s="28"/>
      <c r="G383" s="28"/>
      <c r="H383" s="28"/>
      <c r="I383" s="28"/>
      <c r="J383" s="28"/>
      <c r="K383" s="28"/>
      <c r="L383" s="28"/>
      <c r="M383" s="28"/>
      <c r="N383" s="28"/>
      <c r="O383" s="28"/>
      <c r="P383" s="28"/>
      <c r="Q383" s="28"/>
      <c r="R383" s="28"/>
      <c r="S383" s="28"/>
      <c r="T383" s="28"/>
      <c r="U383" s="28"/>
      <c r="V383" s="28" t="s">
        <v>56</v>
      </c>
      <c r="W383" s="28"/>
      <c r="X383" s="248"/>
      <c r="Y383" s="248"/>
      <c r="Z383" s="248"/>
      <c r="AA383" s="248"/>
      <c r="AB383" s="248"/>
      <c r="AC383" s="248"/>
      <c r="AD383" s="248"/>
      <c r="AE383" s="248"/>
      <c r="AF383" s="248"/>
      <c r="AG383" s="248"/>
      <c r="AH383" s="248"/>
      <c r="AI383" s="248"/>
      <c r="AJ383" s="248"/>
      <c r="AK383" s="248"/>
      <c r="AL383" s="248"/>
      <c r="AM383" s="28" t="s">
        <v>722</v>
      </c>
      <c r="AN383" s="28"/>
      <c r="AO383" s="28"/>
      <c r="AP383" s="28"/>
      <c r="AQ383" s="28"/>
      <c r="AR383" s="28"/>
      <c r="AS383" s="28"/>
      <c r="AT383" s="28"/>
      <c r="AU383" s="28"/>
      <c r="AV383" s="28"/>
      <c r="AW383" s="28"/>
      <c r="AX383" s="28"/>
      <c r="AY383" s="28"/>
      <c r="AZ383" s="28"/>
      <c r="BA383" s="28"/>
      <c r="BB383" s="350"/>
      <c r="BC383" s="350"/>
      <c r="BD383" s="350"/>
      <c r="BE383" s="371"/>
      <c r="BF383" s="372"/>
      <c r="BG383" s="372"/>
      <c r="BH383" s="371"/>
      <c r="BI383" s="371"/>
      <c r="BJ383" s="371"/>
      <c r="BK383" s="28" t="s">
        <v>2</v>
      </c>
      <c r="BL383" s="28"/>
      <c r="BM383" s="350"/>
      <c r="BN383" s="350"/>
      <c r="BO383" s="350"/>
      <c r="BP383" s="28" t="s">
        <v>3</v>
      </c>
      <c r="BQ383" s="28"/>
      <c r="BR383" s="350"/>
      <c r="BS383" s="350"/>
      <c r="BT383" s="350"/>
      <c r="BU383" s="28" t="s">
        <v>4</v>
      </c>
      <c r="BV383" s="28"/>
      <c r="BW383" s="28"/>
      <c r="BX383" s="28"/>
      <c r="BY383" s="28"/>
      <c r="BZ383" s="28"/>
    </row>
    <row r="384" spans="1:79" s="25" customFormat="1" ht="14.25" customHeight="1">
      <c r="A384" s="24" t="s">
        <v>727</v>
      </c>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row>
    <row r="385" spans="1:88" s="25" customFormat="1" ht="14.25" customHeight="1">
      <c r="A385" s="24"/>
      <c r="B385" s="24"/>
      <c r="C385" s="24"/>
      <c r="D385" s="24"/>
      <c r="E385" s="24"/>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0"/>
      <c r="AL385" s="260"/>
      <c r="AM385" s="260"/>
      <c r="AN385" s="260"/>
      <c r="AO385" s="260"/>
      <c r="AP385" s="260"/>
      <c r="AQ385" s="260"/>
      <c r="AR385" s="260"/>
      <c r="AS385" s="260"/>
      <c r="AT385" s="260"/>
      <c r="AU385" s="260"/>
      <c r="AV385" s="260"/>
      <c r="AW385" s="260"/>
      <c r="AX385" s="260"/>
      <c r="AY385" s="260"/>
      <c r="AZ385" s="260"/>
      <c r="BA385" s="260"/>
      <c r="BB385" s="260"/>
      <c r="BC385" s="260"/>
      <c r="BD385" s="260"/>
      <c r="BE385" s="260"/>
      <c r="BF385" s="260"/>
      <c r="BG385" s="260"/>
      <c r="BH385" s="260"/>
      <c r="BI385" s="260"/>
      <c r="BJ385" s="260"/>
      <c r="BK385" s="260"/>
      <c r="BL385" s="260"/>
      <c r="BM385" s="260"/>
      <c r="BN385" s="260"/>
      <c r="BO385" s="260"/>
      <c r="BP385" s="260"/>
      <c r="BQ385" s="260"/>
      <c r="BR385" s="260"/>
      <c r="BS385" s="260"/>
      <c r="BT385" s="260"/>
      <c r="BU385" s="260"/>
      <c r="BV385" s="260"/>
      <c r="BW385" s="260"/>
      <c r="BX385" s="260"/>
      <c r="BY385" s="260"/>
      <c r="BZ385" s="260"/>
      <c r="CJ385" s="80" t="s">
        <v>561</v>
      </c>
    </row>
    <row r="386" spans="1:88" s="25" customFormat="1" ht="14.25" customHeight="1">
      <c r="A386" s="24"/>
      <c r="B386" s="24"/>
      <c r="C386" s="24"/>
      <c r="D386" s="24"/>
      <c r="E386" s="24"/>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60"/>
      <c r="BM386" s="260"/>
      <c r="BN386" s="260"/>
      <c r="BO386" s="260"/>
      <c r="BP386" s="260"/>
      <c r="BQ386" s="260"/>
      <c r="BR386" s="260"/>
      <c r="BS386" s="260"/>
      <c r="BT386" s="260"/>
      <c r="BU386" s="260"/>
      <c r="BV386" s="260"/>
      <c r="BW386" s="260"/>
      <c r="BX386" s="260"/>
      <c r="BY386" s="260"/>
      <c r="BZ386" s="260"/>
      <c r="CJ386" s="80" t="s">
        <v>1</v>
      </c>
    </row>
    <row r="387" spans="1:88" s="25" customFormat="1" ht="14.25" customHeight="1">
      <c r="A387" s="24"/>
      <c r="B387" s="24"/>
      <c r="C387" s="24"/>
      <c r="D387" s="24"/>
      <c r="E387" s="24"/>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c r="AH387" s="239"/>
      <c r="AI387" s="239"/>
      <c r="AJ387" s="239"/>
      <c r="AK387" s="239"/>
      <c r="AL387" s="239"/>
      <c r="AM387" s="239"/>
      <c r="AN387" s="239"/>
      <c r="AO387" s="239"/>
      <c r="AP387" s="239"/>
      <c r="AQ387" s="239"/>
      <c r="AR387" s="239"/>
      <c r="AS387" s="239"/>
      <c r="AT387" s="239"/>
      <c r="AU387" s="239"/>
      <c r="AV387" s="239"/>
      <c r="AW387" s="239"/>
      <c r="AX387" s="239"/>
      <c r="AY387" s="239"/>
      <c r="AZ387" s="239"/>
      <c r="BA387" s="239"/>
      <c r="BB387" s="239"/>
      <c r="BC387" s="239"/>
      <c r="BD387" s="239"/>
      <c r="BE387" s="239"/>
      <c r="BF387" s="239"/>
      <c r="BG387" s="239"/>
      <c r="BH387" s="239"/>
      <c r="BI387" s="239"/>
      <c r="BJ387" s="239"/>
      <c r="BK387" s="239"/>
      <c r="BL387" s="239"/>
      <c r="BM387" s="239"/>
      <c r="BN387" s="239"/>
      <c r="BO387" s="239"/>
      <c r="BP387" s="239"/>
      <c r="BQ387" s="239"/>
      <c r="BR387" s="239"/>
      <c r="BS387" s="239"/>
      <c r="BT387" s="239"/>
      <c r="BU387" s="239"/>
      <c r="BV387" s="239"/>
      <c r="BW387" s="239"/>
      <c r="BX387" s="239"/>
      <c r="BY387" s="239"/>
      <c r="BZ387" s="239"/>
    </row>
    <row r="388" spans="1:88" s="25" customFormat="1" ht="14.25" customHeight="1">
      <c r="A388" s="76" t="s">
        <v>728</v>
      </c>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row>
    <row r="389" spans="1:88" s="25" customFormat="1" ht="14.25" customHeight="1">
      <c r="A389" s="24"/>
      <c r="B389" s="24"/>
      <c r="C389" s="24"/>
      <c r="D389" s="24"/>
      <c r="E389" s="24"/>
      <c r="F389" s="260"/>
      <c r="G389" s="260"/>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c r="AI389" s="260"/>
      <c r="AJ389" s="260"/>
      <c r="AK389" s="260"/>
      <c r="AL389" s="260"/>
      <c r="AM389" s="260"/>
      <c r="AN389" s="260"/>
      <c r="AO389" s="260"/>
      <c r="AP389" s="260"/>
      <c r="AQ389" s="260"/>
      <c r="AR389" s="260"/>
      <c r="AS389" s="260"/>
      <c r="AT389" s="260"/>
      <c r="AU389" s="260"/>
      <c r="AV389" s="260"/>
      <c r="AW389" s="260"/>
      <c r="AX389" s="260"/>
      <c r="AY389" s="260"/>
      <c r="AZ389" s="260"/>
      <c r="BA389" s="260"/>
      <c r="BB389" s="260"/>
      <c r="BC389" s="260"/>
      <c r="BD389" s="260"/>
      <c r="BE389" s="260"/>
      <c r="BF389" s="260"/>
      <c r="BG389" s="260"/>
      <c r="BH389" s="260"/>
      <c r="BI389" s="260"/>
      <c r="BJ389" s="260"/>
      <c r="BK389" s="260"/>
      <c r="BL389" s="260"/>
      <c r="BM389" s="260"/>
      <c r="BN389" s="260"/>
      <c r="BO389" s="260"/>
      <c r="BP389" s="260"/>
      <c r="BQ389" s="260"/>
      <c r="BR389" s="260"/>
      <c r="BS389" s="260"/>
      <c r="BT389" s="260"/>
      <c r="BU389" s="260"/>
      <c r="BV389" s="260"/>
      <c r="BW389" s="260"/>
      <c r="BX389" s="260"/>
      <c r="BY389" s="260"/>
      <c r="BZ389" s="260"/>
    </row>
    <row r="390" spans="1:88" s="25" customFormat="1" ht="14.25" customHeight="1">
      <c r="A390" s="24"/>
      <c r="B390" s="24"/>
      <c r="C390" s="24"/>
      <c r="D390" s="24"/>
      <c r="E390" s="24"/>
      <c r="F390" s="260"/>
      <c r="G390" s="260"/>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0"/>
      <c r="BT390" s="260"/>
      <c r="BU390" s="260"/>
      <c r="BV390" s="260"/>
      <c r="BW390" s="260"/>
      <c r="BX390" s="260"/>
      <c r="BY390" s="260"/>
      <c r="BZ390" s="260"/>
    </row>
    <row r="391" spans="1:88" s="25" customFormat="1" ht="14.25" customHeight="1">
      <c r="A391" s="24"/>
      <c r="B391" s="24"/>
      <c r="C391" s="24"/>
      <c r="D391" s="24"/>
      <c r="E391" s="24"/>
      <c r="F391" s="260"/>
      <c r="G391" s="260"/>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0"/>
      <c r="AL391" s="260"/>
      <c r="AM391" s="260"/>
      <c r="AN391" s="260"/>
      <c r="AO391" s="260"/>
      <c r="AP391" s="260"/>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0"/>
      <c r="BT391" s="260"/>
      <c r="BU391" s="260"/>
      <c r="BV391" s="260"/>
      <c r="BW391" s="260"/>
      <c r="BX391" s="260"/>
      <c r="BY391" s="260"/>
      <c r="BZ391" s="260"/>
    </row>
    <row r="392" spans="1:88" s="25" customFormat="1" ht="14.25" customHeight="1">
      <c r="A392" s="24"/>
      <c r="B392" s="24"/>
      <c r="C392" s="24"/>
      <c r="D392" s="24"/>
      <c r="E392" s="24"/>
      <c r="F392" s="260"/>
      <c r="G392" s="260"/>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0"/>
      <c r="AL392" s="260"/>
      <c r="AM392" s="260"/>
      <c r="AN392" s="260"/>
      <c r="AO392" s="260"/>
      <c r="AP392" s="260"/>
      <c r="AQ392" s="260"/>
      <c r="AR392" s="260"/>
      <c r="AS392" s="260"/>
      <c r="AT392" s="260"/>
      <c r="AU392" s="260"/>
      <c r="AV392" s="260"/>
      <c r="AW392" s="260"/>
      <c r="AX392" s="260"/>
      <c r="AY392" s="260"/>
      <c r="AZ392" s="260"/>
      <c r="BA392" s="260"/>
      <c r="BB392" s="260"/>
      <c r="BC392" s="260"/>
      <c r="BD392" s="260"/>
      <c r="BE392" s="260"/>
      <c r="BF392" s="260"/>
      <c r="BG392" s="260"/>
      <c r="BH392" s="260"/>
      <c r="BI392" s="260"/>
      <c r="BJ392" s="260"/>
      <c r="BK392" s="260"/>
      <c r="BL392" s="260"/>
      <c r="BM392" s="260"/>
      <c r="BN392" s="260"/>
      <c r="BO392" s="260"/>
      <c r="BP392" s="260"/>
      <c r="BQ392" s="260"/>
      <c r="BR392" s="260"/>
      <c r="BS392" s="260"/>
      <c r="BT392" s="260"/>
      <c r="BU392" s="260"/>
      <c r="BV392" s="260"/>
      <c r="BW392" s="260"/>
      <c r="BX392" s="260"/>
      <c r="BY392" s="260"/>
      <c r="BZ392" s="260"/>
    </row>
    <row r="393" spans="1:88" s="25" customFormat="1" ht="14.25" customHeight="1">
      <c r="A393" s="373" t="s">
        <v>729</v>
      </c>
      <c r="B393" s="373"/>
      <c r="C393" s="373"/>
      <c r="D393" s="373"/>
      <c r="E393" s="373"/>
      <c r="F393" s="373"/>
      <c r="G393" s="373"/>
      <c r="H393" s="373"/>
      <c r="I393" s="373"/>
      <c r="J393" s="373"/>
      <c r="K393" s="373"/>
      <c r="L393" s="373"/>
      <c r="M393" s="373"/>
      <c r="N393" s="373"/>
      <c r="O393" s="373"/>
      <c r="P393" s="373"/>
      <c r="Q393" s="373"/>
      <c r="R393" s="373"/>
      <c r="S393" s="373"/>
      <c r="T393" s="373"/>
      <c r="U393" s="373"/>
      <c r="V393" s="373"/>
      <c r="W393" s="373"/>
      <c r="X393" s="373"/>
      <c r="Y393" s="373"/>
      <c r="Z393" s="373"/>
      <c r="AA393" s="373"/>
      <c r="AB393" s="373"/>
      <c r="AC393" s="373"/>
      <c r="AD393" s="373"/>
      <c r="AE393" s="373"/>
      <c r="AF393" s="373"/>
      <c r="AG393" s="373"/>
      <c r="AH393" s="373"/>
      <c r="AI393" s="373"/>
      <c r="AJ393" s="373"/>
      <c r="AK393" s="373"/>
      <c r="AL393" s="373"/>
      <c r="AM393" s="373"/>
      <c r="AN393" s="373"/>
      <c r="AO393" s="373"/>
      <c r="AP393" s="373"/>
      <c r="AQ393" s="373"/>
      <c r="AR393" s="373"/>
      <c r="AS393" s="373"/>
      <c r="AT393" s="373"/>
      <c r="AU393" s="373"/>
      <c r="AV393" s="373"/>
      <c r="AW393" s="373"/>
      <c r="AX393" s="373"/>
      <c r="AY393" s="373"/>
      <c r="AZ393" s="373"/>
      <c r="BA393" s="373"/>
      <c r="BB393" s="373"/>
      <c r="BC393" s="373"/>
      <c r="BD393" s="373"/>
      <c r="BE393" s="373"/>
      <c r="BF393" s="373"/>
      <c r="BG393" s="373"/>
      <c r="BH393" s="373"/>
      <c r="BI393" s="81"/>
      <c r="BJ393" s="81"/>
      <c r="BK393" s="373"/>
      <c r="BL393" s="373"/>
      <c r="BM393" s="373"/>
      <c r="BN393" s="373"/>
      <c r="BO393" s="373"/>
      <c r="BP393" s="373"/>
      <c r="BQ393" s="373"/>
      <c r="BR393" s="373"/>
      <c r="BS393" s="373"/>
      <c r="BT393" s="373"/>
      <c r="BU393" s="81"/>
      <c r="BV393" s="81" t="s">
        <v>730</v>
      </c>
      <c r="BW393" s="81"/>
      <c r="BX393" s="81"/>
      <c r="BY393" s="81"/>
      <c r="BZ393" s="81"/>
    </row>
    <row r="394" spans="1:88" s="25" customFormat="1" ht="14.2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88" s="25" customFormat="1" ht="14.2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row>
    <row r="396" spans="1:88" s="25" customFormat="1" ht="14.2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row>
    <row r="397" spans="1:88" s="25" customFormat="1" ht="14.2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row>
    <row r="398" spans="1:88" s="25" customFormat="1" ht="14.2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row>
    <row r="399" spans="1:88" s="25" customFormat="1" ht="14.2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row>
    <row r="400" spans="1:88" s="25" customFormat="1" ht="14.2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row>
    <row r="401" spans="1:79" s="25" customFormat="1" ht="14.2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4"/>
    </row>
    <row r="402" spans="1:79" s="25" customFormat="1" ht="14.2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row>
    <row r="403" spans="1:79" s="25" customFormat="1" ht="14.2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31"/>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4"/>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4"/>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4"/>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4"/>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row>
    <row r="415" spans="1:79" s="24"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31" customFormat="1"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4"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4"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4"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4"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4"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sheetData>
  <sheetProtection algorithmName="SHA-512" hashValue="3q1FmWXrVmV6I/COvos0BnrpxPYGvjXA5f0IekDlRMLFGYjoVbEGmHQPuIeT3U6c9UK8ep4nWNXB35nSclTm3A==" saltValue="hXelsW8eHLOTLLpAr7KPMg==" spinCount="100000" sheet="1" formatCells="0" selectLockedCells="1"/>
  <mergeCells count="464">
    <mergeCell ref="CJ2:CQ5"/>
    <mergeCell ref="R220:BY220"/>
    <mergeCell ref="E267:BX267"/>
    <mergeCell ref="E197:BZ197"/>
    <mergeCell ref="E268:BX268"/>
    <mergeCell ref="CJ355:CO357"/>
    <mergeCell ref="M184:BZ184"/>
    <mergeCell ref="M185:BZ185"/>
    <mergeCell ref="CJ358:CO360"/>
    <mergeCell ref="S216:BY216"/>
    <mergeCell ref="S222:BY222"/>
    <mergeCell ref="S223:BY223"/>
    <mergeCell ref="R217:BY217"/>
    <mergeCell ref="R218:BY218"/>
    <mergeCell ref="R219:BY219"/>
    <mergeCell ref="R221:BY221"/>
    <mergeCell ref="D246:U246"/>
    <mergeCell ref="D279:F279"/>
    <mergeCell ref="L279:N279"/>
    <mergeCell ref="B282:BX282"/>
    <mergeCell ref="F392:BZ392"/>
    <mergeCell ref="A393:BH393"/>
    <mergeCell ref="BK393:BT393"/>
    <mergeCell ref="F385:BZ385"/>
    <mergeCell ref="F386:BZ386"/>
    <mergeCell ref="F387:BZ387"/>
    <mergeCell ref="F389:BZ389"/>
    <mergeCell ref="F390:BZ390"/>
    <mergeCell ref="F391:BZ391"/>
    <mergeCell ref="X383:AL383"/>
    <mergeCell ref="BB383:BD383"/>
    <mergeCell ref="BE383:BG383"/>
    <mergeCell ref="BH383:BJ383"/>
    <mergeCell ref="BM383:BO383"/>
    <mergeCell ref="BR383:BT383"/>
    <mergeCell ref="BE379:BG379"/>
    <mergeCell ref="BH379:BJ379"/>
    <mergeCell ref="BM379:BO379"/>
    <mergeCell ref="BR379:BT379"/>
    <mergeCell ref="BB379:BD379"/>
    <mergeCell ref="Q381:T381"/>
    <mergeCell ref="U381:W381"/>
    <mergeCell ref="Z381:AB381"/>
    <mergeCell ref="AE381:AG381"/>
    <mergeCell ref="Q377:T377"/>
    <mergeCell ref="U377:W377"/>
    <mergeCell ref="Z377:AB377"/>
    <mergeCell ref="AE377:AG377"/>
    <mergeCell ref="X379:AL379"/>
    <mergeCell ref="X375:AL375"/>
    <mergeCell ref="BB375:BD375"/>
    <mergeCell ref="BE375:BG375"/>
    <mergeCell ref="BH375:BJ375"/>
    <mergeCell ref="BM375:BO375"/>
    <mergeCell ref="BR375:BT375"/>
    <mergeCell ref="BE371:BG371"/>
    <mergeCell ref="BH371:BJ371"/>
    <mergeCell ref="BM371:BO371"/>
    <mergeCell ref="BR371:BT371"/>
    <mergeCell ref="BB371:BD371"/>
    <mergeCell ref="Q373:T373"/>
    <mergeCell ref="U373:W373"/>
    <mergeCell ref="Z373:AB373"/>
    <mergeCell ref="AE373:AG373"/>
    <mergeCell ref="Q369:T369"/>
    <mergeCell ref="U369:W369"/>
    <mergeCell ref="Z369:AB369"/>
    <mergeCell ref="AE369:AG369"/>
    <mergeCell ref="X371:AL371"/>
    <mergeCell ref="X366:AL366"/>
    <mergeCell ref="BB366:BD366"/>
    <mergeCell ref="BE366:BG366"/>
    <mergeCell ref="BH366:BJ366"/>
    <mergeCell ref="BM366:BO366"/>
    <mergeCell ref="BR366:BT366"/>
    <mergeCell ref="X363:AL363"/>
    <mergeCell ref="BB363:BD363"/>
    <mergeCell ref="BE363:BG363"/>
    <mergeCell ref="BH363:BJ363"/>
    <mergeCell ref="BM363:BO363"/>
    <mergeCell ref="BR363:BT363"/>
    <mergeCell ref="X361:AL361"/>
    <mergeCell ref="BB361:BD361"/>
    <mergeCell ref="BE361:BG361"/>
    <mergeCell ref="BH361:BJ361"/>
    <mergeCell ref="BM361:BO361"/>
    <mergeCell ref="BR361:BT361"/>
    <mergeCell ref="BR356:BT356"/>
    <mergeCell ref="X359:AL359"/>
    <mergeCell ref="BB359:BD359"/>
    <mergeCell ref="BE359:BG359"/>
    <mergeCell ref="BH359:BJ359"/>
    <mergeCell ref="BM359:BO359"/>
    <mergeCell ref="BR359:BT359"/>
    <mergeCell ref="V356:X356"/>
    <mergeCell ref="Y356:AL356"/>
    <mergeCell ref="BB356:BD356"/>
    <mergeCell ref="BE356:BG356"/>
    <mergeCell ref="BH356:BJ356"/>
    <mergeCell ref="BM356:BO356"/>
    <mergeCell ref="A350:C350"/>
    <mergeCell ref="D350:BZ350"/>
    <mergeCell ref="A351:C351"/>
    <mergeCell ref="D351:BZ351"/>
    <mergeCell ref="A353:BZ353"/>
    <mergeCell ref="C326:BW343"/>
    <mergeCell ref="A345:BZ345"/>
    <mergeCell ref="A346:BZ346"/>
    <mergeCell ref="A347:C347"/>
    <mergeCell ref="D347:BZ347"/>
    <mergeCell ref="A348:C348"/>
    <mergeCell ref="D348:BZ348"/>
    <mergeCell ref="E283:BY283"/>
    <mergeCell ref="A349:BZ349"/>
    <mergeCell ref="E295:BX295"/>
    <mergeCell ref="E296:BX296"/>
    <mergeCell ref="E297:BX297"/>
    <mergeCell ref="E298:BX298"/>
    <mergeCell ref="A304:BZ304"/>
    <mergeCell ref="C306:BW323"/>
    <mergeCell ref="S293:BZ293"/>
    <mergeCell ref="E294:BX294"/>
    <mergeCell ref="E284:BY284"/>
    <mergeCell ref="E285:BY285"/>
    <mergeCell ref="E286:BY286"/>
    <mergeCell ref="E287:BY287"/>
    <mergeCell ref="E290:BY290"/>
    <mergeCell ref="E292:BY292"/>
    <mergeCell ref="E291:BY291"/>
    <mergeCell ref="E288:BY288"/>
    <mergeCell ref="E289:BY289"/>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56:BG356 Q381:T381 Q373:T373 Q377:T377 Q369:T369 BE383:BG383 BE379:BG379 BE375:BG375 BE371:BG371 BE366:BG366 BE363:BG363 BE361:BG361 BE359:BG359" xr:uid="{00000000-0002-0000-0400-000000000000}">
      <formula1>$CJ$385:$CJ$386</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2" max="77" man="1"/>
    <brk id="351"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26</v>
      </c>
      <c r="CC1" s="56" t="s">
        <v>664</v>
      </c>
      <c r="CD1" s="56" t="s">
        <v>544</v>
      </c>
    </row>
    <row r="2" spans="1:95" s="24" customFormat="1" ht="13.5" customHeight="1">
      <c r="B2" s="24" t="s">
        <v>665</v>
      </c>
      <c r="CB2" t="s">
        <v>27</v>
      </c>
      <c r="CC2" s="56" t="s">
        <v>316</v>
      </c>
      <c r="CD2" s="56" t="s">
        <v>545</v>
      </c>
      <c r="CJ2" s="374" t="s">
        <v>1167</v>
      </c>
      <c r="CK2" s="374"/>
      <c r="CL2" s="374"/>
      <c r="CM2" s="374"/>
      <c r="CN2" s="374"/>
      <c r="CO2" s="374"/>
      <c r="CP2" s="374"/>
      <c r="CQ2" s="374"/>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546</v>
      </c>
      <c r="CC3" s="56" t="s">
        <v>318</v>
      </c>
      <c r="CD3" s="56" t="s">
        <v>547</v>
      </c>
      <c r="CJ3" s="374"/>
      <c r="CK3" s="374"/>
      <c r="CL3" s="374"/>
      <c r="CM3" s="374"/>
      <c r="CN3" s="374"/>
      <c r="CO3" s="374"/>
      <c r="CP3" s="374"/>
      <c r="CQ3" s="374"/>
    </row>
    <row r="4" spans="1:95" s="24" customFormat="1" ht="18" customHeight="1">
      <c r="A4" s="285" t="s">
        <v>666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B4"/>
      <c r="CC4" s="56" t="s">
        <v>314</v>
      </c>
      <c r="CD4" s="56" t="s">
        <v>548</v>
      </c>
      <c r="CJ4" s="374"/>
      <c r="CK4" s="374"/>
      <c r="CL4" s="374"/>
      <c r="CM4" s="374"/>
      <c r="CN4" s="374"/>
      <c r="CO4" s="374"/>
      <c r="CP4" s="374"/>
      <c r="CQ4" s="374"/>
    </row>
    <row r="5" spans="1:95" s="24" customFormat="1" ht="14.45" customHeight="1">
      <c r="A5" s="28"/>
      <c r="B5" s="28" t="s">
        <v>10</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39" t="s">
        <v>1097</v>
      </c>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B5" s="1"/>
      <c r="CC5" s="56" t="s">
        <v>312</v>
      </c>
      <c r="CD5" s="56" t="s">
        <v>549</v>
      </c>
      <c r="CJ5" s="374"/>
      <c r="CK5" s="374"/>
      <c r="CL5" s="374"/>
      <c r="CM5" s="374"/>
      <c r="CN5" s="374"/>
      <c r="CO5" s="374"/>
      <c r="CP5" s="374"/>
      <c r="CQ5" s="374"/>
    </row>
    <row r="6" spans="1:95" s="24" customFormat="1" ht="6.95" customHeight="1">
      <c r="CB6" s="1"/>
      <c r="CC6" s="56" t="s">
        <v>306</v>
      </c>
      <c r="CD6" s="57" t="s">
        <v>550</v>
      </c>
    </row>
    <row r="7" spans="1:95" s="24" customFormat="1" ht="16.5" customHeight="1">
      <c r="A7" s="24" t="s">
        <v>11</v>
      </c>
      <c r="CB7" s="1"/>
      <c r="CC7" s="57" t="s">
        <v>308</v>
      </c>
      <c r="CD7" s="56" t="s">
        <v>551</v>
      </c>
    </row>
    <row r="8" spans="1:95" s="24" customFormat="1" ht="16.5" customHeight="1">
      <c r="B8" s="24" t="s">
        <v>12</v>
      </c>
      <c r="R8" s="275">
        <f>shinsei_NUSHI_NAME_KANA</f>
        <v>0</v>
      </c>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B8" s="1"/>
      <c r="CC8" s="56" t="s">
        <v>310</v>
      </c>
      <c r="CD8" s="56" t="s">
        <v>552</v>
      </c>
    </row>
    <row r="9" spans="1:95" s="24" customFormat="1" ht="16.5" customHeight="1">
      <c r="B9" s="24" t="s">
        <v>13</v>
      </c>
      <c r="R9" s="275" t="str">
        <f>owner_name1_company&amp;"　"&amp;owner_name1_position&amp;"　"&amp;owner_name1</f>
        <v>　　</v>
      </c>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5"/>
      <c r="BG9" s="275"/>
      <c r="BH9" s="275"/>
      <c r="BI9" s="275"/>
      <c r="BJ9" s="275"/>
      <c r="BK9" s="275"/>
      <c r="BL9" s="275"/>
      <c r="BM9" s="275"/>
      <c r="BN9" s="275"/>
      <c r="BO9" s="275"/>
      <c r="BP9" s="275"/>
      <c r="BQ9" s="275"/>
      <c r="BR9" s="275"/>
      <c r="BS9" s="275"/>
      <c r="BT9" s="275"/>
      <c r="BU9" s="275"/>
      <c r="BV9" s="275"/>
      <c r="BW9" s="275"/>
      <c r="BX9" s="275"/>
      <c r="BY9" s="275"/>
      <c r="BZ9" s="275"/>
      <c r="CB9" s="1"/>
      <c r="CC9" s="56" t="s">
        <v>335</v>
      </c>
      <c r="CD9" s="56" t="s">
        <v>553</v>
      </c>
    </row>
    <row r="10" spans="1:95" s="24" customFormat="1" ht="16.5" customHeight="1">
      <c r="B10" s="24" t="s">
        <v>14</v>
      </c>
      <c r="R10" s="275">
        <f>shinsei_NUSHI_POST_CODE</f>
        <v>0</v>
      </c>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5"/>
      <c r="BG10" s="275"/>
      <c r="BH10" s="275"/>
      <c r="BI10" s="275"/>
      <c r="BJ10" s="275"/>
      <c r="BK10" s="275"/>
      <c r="BL10" s="275"/>
      <c r="BM10" s="275"/>
      <c r="BN10" s="275"/>
      <c r="BO10" s="275"/>
      <c r="BP10" s="275"/>
      <c r="BQ10" s="275"/>
      <c r="BR10" s="275"/>
      <c r="BS10" s="275"/>
      <c r="BT10" s="275"/>
      <c r="BU10" s="275"/>
      <c r="BV10" s="275"/>
      <c r="BW10" s="275"/>
      <c r="BX10" s="275"/>
      <c r="BY10" s="275"/>
      <c r="BZ10" s="275"/>
      <c r="CB10" s="1"/>
      <c r="CC10" s="56" t="s">
        <v>336</v>
      </c>
      <c r="CD10" s="56" t="s">
        <v>667</v>
      </c>
    </row>
    <row r="11" spans="1:95" s="24" customFormat="1" ht="16.5" customHeight="1">
      <c r="B11" s="24" t="s">
        <v>15</v>
      </c>
      <c r="R11" s="275" t="str">
        <f>shinsei_NUSHI_KEN&amp;shinsei_NUSHI_ADDRESS</f>
        <v>選択</v>
      </c>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5"/>
      <c r="BG11" s="275"/>
      <c r="BH11" s="275"/>
      <c r="BI11" s="275"/>
      <c r="BJ11" s="275"/>
      <c r="BK11" s="275"/>
      <c r="BL11" s="275"/>
      <c r="BM11" s="275"/>
      <c r="BN11" s="275"/>
      <c r="BO11" s="275"/>
      <c r="BP11" s="275"/>
      <c r="BQ11" s="275"/>
      <c r="BR11" s="275"/>
      <c r="BS11" s="275"/>
      <c r="BT11" s="275"/>
      <c r="BU11" s="275"/>
      <c r="BV11" s="275"/>
      <c r="BW11" s="275"/>
      <c r="BX11" s="275"/>
      <c r="BY11" s="275"/>
      <c r="BZ11" s="275"/>
      <c r="CB11" s="1"/>
      <c r="CC11" s="56" t="s">
        <v>337</v>
      </c>
      <c r="CD11" s="56" t="s">
        <v>668</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292</v>
      </c>
      <c r="CD12" s="56" t="s">
        <v>669</v>
      </c>
    </row>
    <row r="13" spans="1:95" s="24" customFormat="1" ht="6.95" customHeight="1">
      <c r="CB13" s="1"/>
      <c r="CC13" s="56" t="s">
        <v>294</v>
      </c>
      <c r="CD13" s="56" t="s">
        <v>670</v>
      </c>
    </row>
    <row r="14" spans="1:95" s="24" customFormat="1" ht="16.5" customHeight="1">
      <c r="A14" s="24" t="s">
        <v>17</v>
      </c>
      <c r="CB14" s="1"/>
      <c r="CC14" s="56" t="s">
        <v>296</v>
      </c>
      <c r="CD14" s="56" t="s">
        <v>671</v>
      </c>
    </row>
    <row r="15" spans="1:95" s="2" customFormat="1" ht="16.5" customHeight="1">
      <c r="A15" s="24"/>
      <c r="B15" s="24" t="s">
        <v>18</v>
      </c>
      <c r="C15" s="24"/>
      <c r="D15" s="24"/>
      <c r="E15" s="24"/>
      <c r="F15" s="24"/>
      <c r="G15" s="24"/>
      <c r="H15" s="24"/>
      <c r="I15" s="24"/>
      <c r="J15" s="24"/>
      <c r="K15" s="24"/>
      <c r="L15" s="24"/>
      <c r="M15" s="24"/>
      <c r="N15" s="24"/>
      <c r="O15" s="24"/>
      <c r="P15" s="24"/>
      <c r="Q15" s="24"/>
      <c r="R15" s="24"/>
      <c r="S15" s="24" t="s">
        <v>19</v>
      </c>
      <c r="T15" s="24"/>
      <c r="U15" s="275">
        <f>shinsei_DAIRI_SIKAKU</f>
        <v>0</v>
      </c>
      <c r="V15" s="275"/>
      <c r="W15" s="275"/>
      <c r="X15" s="275"/>
      <c r="Y15" s="65" t="s">
        <v>20</v>
      </c>
      <c r="Z15" s="24"/>
      <c r="AA15" s="24"/>
      <c r="AB15" s="24"/>
      <c r="AC15" s="24"/>
      <c r="AD15" s="24"/>
      <c r="AE15" s="24"/>
      <c r="AF15" s="24"/>
      <c r="AG15" s="24"/>
      <c r="AH15" s="24"/>
      <c r="AI15" s="24" t="s">
        <v>19</v>
      </c>
      <c r="AJ15" s="24"/>
      <c r="AK15" s="245">
        <f>shinsei_DAIRI_TOUROKU_KIKAN</f>
        <v>0</v>
      </c>
      <c r="AL15" s="245"/>
      <c r="AM15" s="245"/>
      <c r="AN15" s="245"/>
      <c r="AO15" s="245"/>
      <c r="AP15" s="245"/>
      <c r="AQ15" s="245"/>
      <c r="AR15" s="245"/>
      <c r="AS15" s="245"/>
      <c r="AT15" s="245"/>
      <c r="AU15" s="245"/>
      <c r="AV15" s="245"/>
      <c r="AW15" s="65" t="s">
        <v>21</v>
      </c>
      <c r="AX15" s="24"/>
      <c r="AY15" s="24"/>
      <c r="AZ15" s="24"/>
      <c r="BA15" s="24"/>
      <c r="BB15" s="24"/>
      <c r="BC15" s="24"/>
      <c r="BD15" s="24"/>
      <c r="BE15" s="24"/>
      <c r="BF15" s="275">
        <f>shinsei_DAIRI_KENSETUSI_NO</f>
        <v>0</v>
      </c>
      <c r="BG15" s="275"/>
      <c r="BH15" s="275"/>
      <c r="BI15" s="275"/>
      <c r="BJ15" s="275"/>
      <c r="BK15" s="275"/>
      <c r="BL15" s="275"/>
      <c r="BM15" s="275"/>
      <c r="BN15" s="275"/>
      <c r="BO15" s="275"/>
      <c r="BP15" s="275"/>
      <c r="BQ15" s="275"/>
      <c r="BR15" s="65" t="s">
        <v>22</v>
      </c>
      <c r="BS15" s="24"/>
      <c r="BT15" s="24"/>
      <c r="BU15" s="24"/>
      <c r="BV15" s="24"/>
      <c r="BW15" s="24"/>
      <c r="BX15" s="24"/>
      <c r="BY15" s="24"/>
      <c r="BZ15" s="24"/>
      <c r="CB15" s="1"/>
      <c r="CC15" s="56" t="s">
        <v>298</v>
      </c>
      <c r="CD15" s="56" t="s">
        <v>672</v>
      </c>
    </row>
    <row r="16" spans="1:95" s="2" customFormat="1" ht="16.5" customHeight="1">
      <c r="A16" s="24"/>
      <c r="B16" s="24" t="s">
        <v>13</v>
      </c>
      <c r="C16" s="24"/>
      <c r="D16" s="24"/>
      <c r="E16" s="24"/>
      <c r="F16" s="24"/>
      <c r="G16" s="24"/>
      <c r="H16" s="24"/>
      <c r="I16" s="24"/>
      <c r="J16" s="24"/>
      <c r="K16" s="24"/>
      <c r="L16" s="24"/>
      <c r="M16" s="24"/>
      <c r="N16" s="24"/>
      <c r="O16" s="24"/>
      <c r="P16" s="24"/>
      <c r="Q16" s="24"/>
      <c r="R16" s="275">
        <f>shinsei_DAIRI_NAME</f>
        <v>0</v>
      </c>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5"/>
      <c r="BG16" s="275"/>
      <c r="BH16" s="275"/>
      <c r="BI16" s="275"/>
      <c r="BJ16" s="275"/>
      <c r="BK16" s="275"/>
      <c r="BL16" s="275"/>
      <c r="BM16" s="275"/>
      <c r="BN16" s="275"/>
      <c r="BO16" s="275"/>
      <c r="BP16" s="275"/>
      <c r="BQ16" s="275"/>
      <c r="BR16" s="275"/>
      <c r="BS16" s="275"/>
      <c r="BT16" s="275"/>
      <c r="BU16" s="275"/>
      <c r="BV16" s="275"/>
      <c r="BW16" s="275"/>
      <c r="BX16" s="275"/>
      <c r="BY16" s="275"/>
      <c r="BZ16" s="275"/>
      <c r="CC16" s="56" t="s">
        <v>300</v>
      </c>
      <c r="CD16" s="56" t="s">
        <v>673</v>
      </c>
    </row>
    <row r="17" spans="1:82" s="2" customFormat="1" ht="16.5" customHeight="1">
      <c r="A17" s="24"/>
      <c r="B17" s="24" t="s">
        <v>23</v>
      </c>
      <c r="C17" s="24"/>
      <c r="D17" s="24"/>
      <c r="E17" s="24"/>
      <c r="F17" s="24"/>
      <c r="G17" s="24"/>
      <c r="H17" s="24"/>
      <c r="I17" s="24"/>
      <c r="J17" s="24"/>
      <c r="K17" s="24"/>
      <c r="L17" s="24"/>
      <c r="M17" s="24"/>
      <c r="N17" s="24"/>
      <c r="O17" s="24"/>
      <c r="P17" s="24"/>
      <c r="Q17" s="24"/>
      <c r="R17" s="24"/>
      <c r="S17" s="24" t="s">
        <v>19</v>
      </c>
      <c r="T17" s="24"/>
      <c r="U17" s="275">
        <f>shinsei_DAIRI_JIMU_SIKAKU</f>
        <v>0</v>
      </c>
      <c r="V17" s="275"/>
      <c r="W17" s="275"/>
      <c r="X17" s="275"/>
      <c r="Y17" s="65" t="s">
        <v>24</v>
      </c>
      <c r="Z17" s="24"/>
      <c r="AA17" s="24"/>
      <c r="AB17" s="24"/>
      <c r="AC17" s="24"/>
      <c r="AD17" s="24"/>
      <c r="AE17" s="24"/>
      <c r="AF17" s="24"/>
      <c r="AG17" s="24"/>
      <c r="AH17" s="24"/>
      <c r="AI17" s="24" t="s">
        <v>19</v>
      </c>
      <c r="AJ17" s="24"/>
      <c r="AK17" s="275">
        <f>shinsei_DAIRI_JIMU_TOUROKU_KIKAN</f>
        <v>0</v>
      </c>
      <c r="AL17" s="275"/>
      <c r="AM17" s="275"/>
      <c r="AN17" s="275"/>
      <c r="AO17" s="275"/>
      <c r="AP17" s="275"/>
      <c r="AQ17" s="275"/>
      <c r="AR17" s="275"/>
      <c r="AS17" s="275"/>
      <c r="AT17" s="24" t="s">
        <v>25</v>
      </c>
      <c r="AU17" s="24"/>
      <c r="AV17" s="24"/>
      <c r="AW17" s="24"/>
      <c r="AX17" s="65"/>
      <c r="AY17" s="24"/>
      <c r="AZ17" s="24"/>
      <c r="BA17" s="24"/>
      <c r="BB17" s="24"/>
      <c r="BC17" s="24"/>
      <c r="BD17" s="47"/>
      <c r="BE17" s="24"/>
      <c r="BF17" s="275">
        <f>shinsei_DAIRI_JIMU_NO</f>
        <v>0</v>
      </c>
      <c r="BG17" s="275"/>
      <c r="BH17" s="275"/>
      <c r="BI17" s="275"/>
      <c r="BJ17" s="275"/>
      <c r="BK17" s="275"/>
      <c r="BL17" s="275"/>
      <c r="BM17" s="275"/>
      <c r="BN17" s="275"/>
      <c r="BO17" s="275"/>
      <c r="BP17" s="275"/>
      <c r="BQ17" s="275"/>
      <c r="BR17" s="65" t="s">
        <v>22</v>
      </c>
      <c r="BS17" s="24"/>
      <c r="BT17" s="24"/>
      <c r="BU17" s="24"/>
      <c r="BV17" s="24"/>
      <c r="BW17" s="24"/>
      <c r="BX17" s="24"/>
      <c r="BY17" s="24"/>
      <c r="BZ17" s="24"/>
      <c r="CC17" s="56" t="s">
        <v>302</v>
      </c>
      <c r="CD17" s="56" t="s">
        <v>674</v>
      </c>
    </row>
    <row r="18" spans="1:82" s="2" customFormat="1" ht="16.5" customHeight="1">
      <c r="A18" s="24"/>
      <c r="B18" s="24"/>
      <c r="C18" s="24"/>
      <c r="D18" s="24"/>
      <c r="E18" s="24"/>
      <c r="F18" s="24"/>
      <c r="G18" s="24"/>
      <c r="H18" s="24"/>
      <c r="I18" s="24"/>
      <c r="J18" s="24"/>
      <c r="K18" s="24"/>
      <c r="L18" s="24"/>
      <c r="M18" s="24"/>
      <c r="N18" s="24"/>
      <c r="O18" s="24"/>
      <c r="P18" s="24"/>
      <c r="Q18" s="24"/>
      <c r="R18" s="275">
        <f>shinsei_DAIRI_JIMU_NAME</f>
        <v>0</v>
      </c>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5"/>
      <c r="BG18" s="275"/>
      <c r="BH18" s="275"/>
      <c r="BI18" s="275"/>
      <c r="BJ18" s="275"/>
      <c r="BK18" s="275"/>
      <c r="BL18" s="275"/>
      <c r="BM18" s="275"/>
      <c r="BN18" s="275"/>
      <c r="BO18" s="275"/>
      <c r="BP18" s="275"/>
      <c r="BQ18" s="275"/>
      <c r="BR18" s="275"/>
      <c r="BS18" s="275"/>
      <c r="BT18" s="275"/>
      <c r="BU18" s="275"/>
      <c r="BV18" s="275"/>
      <c r="BW18" s="275"/>
      <c r="BX18" s="275"/>
      <c r="BY18" s="275"/>
      <c r="BZ18" s="275"/>
      <c r="CC18" s="56" t="s">
        <v>304</v>
      </c>
      <c r="CD18" s="56" t="s">
        <v>675</v>
      </c>
    </row>
    <row r="19" spans="1:82" s="2" customFormat="1" ht="16.5" customHeight="1">
      <c r="A19" s="24"/>
      <c r="B19" s="24" t="s">
        <v>28</v>
      </c>
      <c r="C19" s="24"/>
      <c r="D19" s="24"/>
      <c r="E19" s="24"/>
      <c r="F19" s="24"/>
      <c r="G19" s="24"/>
      <c r="H19" s="24"/>
      <c r="I19" s="24"/>
      <c r="J19" s="24"/>
      <c r="K19" s="24"/>
      <c r="L19" s="24"/>
      <c r="M19" s="24"/>
      <c r="N19" s="24"/>
      <c r="O19" s="24"/>
      <c r="P19" s="24"/>
      <c r="Q19" s="24"/>
      <c r="R19" s="275">
        <f>shinsei_DAIRI_POST_CODE</f>
        <v>0</v>
      </c>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C19" s="56" t="s">
        <v>320</v>
      </c>
      <c r="CD19" s="56" t="s">
        <v>564</v>
      </c>
    </row>
    <row r="20" spans="1:82" s="2" customFormat="1" ht="16.5" customHeight="1">
      <c r="A20" s="24"/>
      <c r="B20" s="24" t="s">
        <v>29</v>
      </c>
      <c r="C20" s="24"/>
      <c r="D20" s="24"/>
      <c r="E20" s="24"/>
      <c r="F20" s="24"/>
      <c r="G20" s="24"/>
      <c r="H20" s="24"/>
      <c r="I20" s="24"/>
      <c r="J20" s="24"/>
      <c r="K20" s="24"/>
      <c r="L20" s="24"/>
      <c r="M20" s="24"/>
      <c r="N20" s="24"/>
      <c r="O20" s="24"/>
      <c r="P20" s="24"/>
      <c r="Q20" s="24"/>
      <c r="R20" s="275" t="str">
        <f>shinsei_DAIRI_KEN&amp;shinsei_DAIRI_ADDRESS</f>
        <v>選択</v>
      </c>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5"/>
      <c r="BG20" s="275"/>
      <c r="BH20" s="275"/>
      <c r="BI20" s="275"/>
      <c r="BJ20" s="275"/>
      <c r="BK20" s="275"/>
      <c r="BL20" s="275"/>
      <c r="BM20" s="275"/>
      <c r="BN20" s="275"/>
      <c r="BO20" s="275"/>
      <c r="BP20" s="275"/>
      <c r="BQ20" s="275"/>
      <c r="BR20" s="275"/>
      <c r="BS20" s="275"/>
      <c r="BT20" s="275"/>
      <c r="BU20" s="275"/>
      <c r="BV20" s="275"/>
      <c r="BW20" s="275"/>
      <c r="BX20" s="275"/>
      <c r="BY20" s="275"/>
      <c r="BZ20" s="275"/>
      <c r="CC20" s="56" t="s">
        <v>322</v>
      </c>
      <c r="CD20" s="56" t="s">
        <v>565</v>
      </c>
    </row>
    <row r="21" spans="1:82" s="2" customFormat="1" ht="16.5" customHeight="1">
      <c r="A21" s="24"/>
      <c r="B21" s="24" t="s">
        <v>30</v>
      </c>
      <c r="C21" s="24"/>
      <c r="D21" s="24"/>
      <c r="E21" s="24"/>
      <c r="F21" s="24"/>
      <c r="G21" s="24"/>
      <c r="H21" s="24"/>
      <c r="I21" s="24"/>
      <c r="J21" s="24"/>
      <c r="K21" s="24"/>
      <c r="L21" s="24"/>
      <c r="M21" s="24"/>
      <c r="N21" s="24"/>
      <c r="O21" s="24"/>
      <c r="P21" s="24"/>
      <c r="Q21" s="24"/>
      <c r="R21" s="275">
        <f>shinsei_DAIRI_TEL</f>
        <v>0</v>
      </c>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C21" s="56" t="s">
        <v>324</v>
      </c>
      <c r="CD21" s="56" t="s">
        <v>676</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326</v>
      </c>
      <c r="CD22" s="56" t="s">
        <v>567</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328</v>
      </c>
      <c r="CD23" s="56" t="s">
        <v>568</v>
      </c>
    </row>
    <row r="24" spans="1:82" s="2" customFormat="1" ht="16.5" customHeight="1">
      <c r="A24" s="24" t="s">
        <v>31</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329</v>
      </c>
      <c r="CD24" s="56" t="s">
        <v>569</v>
      </c>
    </row>
    <row r="25" spans="1:82" s="2" customFormat="1" ht="16.5" customHeight="1">
      <c r="A25" s="24"/>
      <c r="B25" s="24" t="s">
        <v>32</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330</v>
      </c>
      <c r="CD25" s="56" t="s">
        <v>570</v>
      </c>
    </row>
    <row r="26" spans="1:82" s="2" customFormat="1" ht="16.5" customHeight="1">
      <c r="A26" s="24"/>
      <c r="B26" s="24" t="s">
        <v>18</v>
      </c>
      <c r="C26" s="24"/>
      <c r="D26" s="24"/>
      <c r="E26" s="24"/>
      <c r="F26" s="24"/>
      <c r="G26" s="24"/>
      <c r="H26" s="24"/>
      <c r="I26" s="24"/>
      <c r="J26" s="24"/>
      <c r="K26" s="24"/>
      <c r="L26" s="24"/>
      <c r="M26" s="24"/>
      <c r="N26" s="24"/>
      <c r="O26" s="24"/>
      <c r="P26" s="24"/>
      <c r="Q26" s="24"/>
      <c r="R26" s="24"/>
      <c r="S26" s="24" t="s">
        <v>19</v>
      </c>
      <c r="T26" s="24"/>
      <c r="U26" s="275">
        <f>shinsei_SEKKEI_SIKAKU</f>
        <v>0</v>
      </c>
      <c r="V26" s="275"/>
      <c r="W26" s="275"/>
      <c r="X26" s="275"/>
      <c r="Y26" s="65" t="s">
        <v>20</v>
      </c>
      <c r="Z26" s="24"/>
      <c r="AA26" s="24"/>
      <c r="AB26" s="24"/>
      <c r="AC26" s="24"/>
      <c r="AD26" s="24"/>
      <c r="AE26" s="24"/>
      <c r="AF26" s="24"/>
      <c r="AG26" s="24"/>
      <c r="AH26" s="24"/>
      <c r="AI26" s="24" t="s">
        <v>19</v>
      </c>
      <c r="AJ26" s="24"/>
      <c r="AK26" s="245">
        <f>shinsei_SEKKEI_TOUROKU_KIKAN</f>
        <v>0</v>
      </c>
      <c r="AL26" s="245"/>
      <c r="AM26" s="245"/>
      <c r="AN26" s="245"/>
      <c r="AO26" s="245"/>
      <c r="AP26" s="245"/>
      <c r="AQ26" s="245"/>
      <c r="AR26" s="245"/>
      <c r="AS26" s="245"/>
      <c r="AT26" s="245"/>
      <c r="AU26" s="245"/>
      <c r="AV26" s="245"/>
      <c r="AW26" s="65" t="s">
        <v>21</v>
      </c>
      <c r="AX26" s="24"/>
      <c r="AY26" s="24"/>
      <c r="AZ26" s="24"/>
      <c r="BA26" s="24"/>
      <c r="BB26" s="24"/>
      <c r="BC26" s="24"/>
      <c r="BD26" s="24"/>
      <c r="BE26" s="24"/>
      <c r="BF26" s="275">
        <f>shinsei_SEKKEI_KENSETUSI_NO</f>
        <v>0</v>
      </c>
      <c r="BG26" s="275"/>
      <c r="BH26" s="275"/>
      <c r="BI26" s="275"/>
      <c r="BJ26" s="275"/>
      <c r="BK26" s="275"/>
      <c r="BL26" s="275"/>
      <c r="BM26" s="275"/>
      <c r="BN26" s="275"/>
      <c r="BO26" s="275"/>
      <c r="BP26" s="275"/>
      <c r="BQ26" s="275"/>
      <c r="BR26" s="65" t="s">
        <v>22</v>
      </c>
      <c r="BS26" s="24"/>
      <c r="BT26" s="24"/>
      <c r="BU26" s="24"/>
      <c r="BV26" s="24"/>
      <c r="BW26" s="24"/>
      <c r="BX26" s="24"/>
      <c r="BY26" s="24"/>
      <c r="BZ26" s="24"/>
      <c r="CC26" s="56" t="s">
        <v>331</v>
      </c>
      <c r="CD26" s="56" t="s">
        <v>571</v>
      </c>
    </row>
    <row r="27" spans="1:82" s="2" customFormat="1" ht="16.5" customHeight="1">
      <c r="A27" s="24"/>
      <c r="B27" s="24" t="s">
        <v>13</v>
      </c>
      <c r="C27" s="24"/>
      <c r="D27" s="24"/>
      <c r="E27" s="24"/>
      <c r="F27" s="24"/>
      <c r="G27" s="24"/>
      <c r="H27" s="24"/>
      <c r="I27" s="24"/>
      <c r="J27" s="24"/>
      <c r="K27" s="24"/>
      <c r="L27" s="24"/>
      <c r="M27" s="24"/>
      <c r="N27" s="24"/>
      <c r="O27" s="24"/>
      <c r="P27" s="24"/>
      <c r="Q27" s="24"/>
      <c r="R27" s="275">
        <f>shinsei_SEKKEI_NAME</f>
        <v>0</v>
      </c>
      <c r="S27" s="275"/>
      <c r="T27" s="275"/>
      <c r="U27" s="275"/>
      <c r="V27" s="275"/>
      <c r="W27" s="275"/>
      <c r="X27" s="275"/>
      <c r="Y27" s="275"/>
      <c r="Z27" s="275"/>
      <c r="AA27" s="275"/>
      <c r="AB27" s="275"/>
      <c r="AC27" s="275"/>
      <c r="AD27" s="275"/>
      <c r="AE27" s="275"/>
      <c r="AF27" s="275"/>
      <c r="AG27" s="275"/>
      <c r="AH27" s="275"/>
      <c r="AI27" s="275"/>
      <c r="AJ27" s="275"/>
      <c r="AK27" s="275"/>
      <c r="AL27" s="275"/>
      <c r="AM27" s="275"/>
      <c r="AN27" s="275"/>
      <c r="AO27" s="275"/>
      <c r="AP27" s="275"/>
      <c r="AQ27" s="275"/>
      <c r="AR27" s="275"/>
      <c r="AS27" s="275"/>
      <c r="AT27" s="275"/>
      <c r="AU27" s="275"/>
      <c r="AV27" s="275"/>
      <c r="AW27" s="275"/>
      <c r="AX27" s="275"/>
      <c r="AY27" s="275"/>
      <c r="AZ27" s="275"/>
      <c r="BA27" s="275"/>
      <c r="BB27" s="275"/>
      <c r="BC27" s="275"/>
      <c r="BD27" s="275"/>
      <c r="BE27" s="275"/>
      <c r="BF27" s="275"/>
      <c r="BG27" s="275"/>
      <c r="BH27" s="275"/>
      <c r="BI27" s="275"/>
      <c r="BJ27" s="275"/>
      <c r="BK27" s="275"/>
      <c r="BL27" s="275"/>
      <c r="BM27" s="275"/>
      <c r="BN27" s="275"/>
      <c r="BO27" s="275"/>
      <c r="BP27" s="275"/>
      <c r="BQ27" s="275"/>
      <c r="BR27" s="275"/>
      <c r="BS27" s="275"/>
      <c r="BT27" s="275"/>
      <c r="BU27" s="275"/>
      <c r="BV27" s="275"/>
      <c r="BW27" s="275"/>
      <c r="BX27" s="275"/>
      <c r="BY27" s="275"/>
      <c r="BZ27" s="275"/>
      <c r="CC27" s="56" t="s">
        <v>332</v>
      </c>
      <c r="CD27" s="56" t="s">
        <v>572</v>
      </c>
    </row>
    <row r="28" spans="1:82" s="2" customFormat="1" ht="16.5" customHeight="1">
      <c r="A28" s="24"/>
      <c r="B28" s="24" t="s">
        <v>23</v>
      </c>
      <c r="C28" s="24"/>
      <c r="D28" s="24"/>
      <c r="E28" s="24"/>
      <c r="F28" s="24"/>
      <c r="G28" s="24"/>
      <c r="H28" s="24"/>
      <c r="I28" s="24"/>
      <c r="J28" s="24"/>
      <c r="K28" s="24"/>
      <c r="L28" s="24"/>
      <c r="M28" s="24"/>
      <c r="N28" s="24"/>
      <c r="O28" s="24"/>
      <c r="P28" s="24"/>
      <c r="Q28" s="24"/>
      <c r="R28" s="24"/>
      <c r="S28" s="24" t="s">
        <v>19</v>
      </c>
      <c r="T28" s="24"/>
      <c r="U28" s="275">
        <f>shinsei_SEKKEI_JIMU_SIKAKU</f>
        <v>0</v>
      </c>
      <c r="V28" s="275"/>
      <c r="W28" s="275"/>
      <c r="X28" s="275"/>
      <c r="Y28" s="65" t="s">
        <v>24</v>
      </c>
      <c r="Z28" s="24"/>
      <c r="AA28" s="24"/>
      <c r="AB28" s="24"/>
      <c r="AC28" s="24"/>
      <c r="AD28" s="24"/>
      <c r="AE28" s="24"/>
      <c r="AF28" s="24"/>
      <c r="AG28" s="24"/>
      <c r="AH28" s="24"/>
      <c r="AI28" s="24" t="s">
        <v>19</v>
      </c>
      <c r="AJ28" s="24"/>
      <c r="AK28" s="275">
        <f>shinsei_SEKKEI_JIMU_TOUROKU_KIKAN</f>
        <v>0</v>
      </c>
      <c r="AL28" s="275"/>
      <c r="AM28" s="275"/>
      <c r="AN28" s="275"/>
      <c r="AO28" s="275"/>
      <c r="AP28" s="275"/>
      <c r="AQ28" s="275"/>
      <c r="AR28" s="275"/>
      <c r="AS28" s="275"/>
      <c r="AT28" s="24" t="s">
        <v>25</v>
      </c>
      <c r="AU28" s="24"/>
      <c r="AV28" s="24"/>
      <c r="AW28" s="24"/>
      <c r="AX28" s="65"/>
      <c r="AY28" s="24"/>
      <c r="AZ28" s="24"/>
      <c r="BA28" s="24"/>
      <c r="BB28" s="24"/>
      <c r="BC28" s="24"/>
      <c r="BD28" s="24"/>
      <c r="BE28" s="24"/>
      <c r="BF28" s="275">
        <f>shinsei_SEKKEI_JIMU_NO</f>
        <v>0</v>
      </c>
      <c r="BG28" s="275"/>
      <c r="BH28" s="275"/>
      <c r="BI28" s="275"/>
      <c r="BJ28" s="275"/>
      <c r="BK28" s="275"/>
      <c r="BL28" s="275"/>
      <c r="BM28" s="275"/>
      <c r="BN28" s="275"/>
      <c r="BO28" s="275"/>
      <c r="BP28" s="275"/>
      <c r="BQ28" s="275"/>
      <c r="BR28" s="65" t="s">
        <v>22</v>
      </c>
      <c r="BS28" s="24"/>
      <c r="BT28" s="24"/>
      <c r="BU28" s="24"/>
      <c r="BV28" s="24"/>
      <c r="BW28" s="24"/>
      <c r="BX28" s="24"/>
      <c r="BY28" s="24"/>
      <c r="BZ28" s="24"/>
      <c r="CC28" s="56" t="s">
        <v>333</v>
      </c>
      <c r="CD28" s="56" t="s">
        <v>573</v>
      </c>
    </row>
    <row r="29" spans="1:82" s="2" customFormat="1" ht="16.5" customHeight="1">
      <c r="A29" s="24"/>
      <c r="B29" s="24"/>
      <c r="C29" s="24"/>
      <c r="D29" s="24"/>
      <c r="E29" s="24"/>
      <c r="F29" s="24"/>
      <c r="G29" s="24"/>
      <c r="H29" s="24"/>
      <c r="I29" s="24"/>
      <c r="J29" s="24"/>
      <c r="K29" s="24"/>
      <c r="L29" s="24"/>
      <c r="M29" s="24"/>
      <c r="N29" s="24"/>
      <c r="O29" s="24"/>
      <c r="P29" s="24"/>
      <c r="Q29" s="24"/>
      <c r="R29" s="275">
        <f>shinsei_SEKKEI_JIMU_NAME</f>
        <v>0</v>
      </c>
      <c r="S29" s="275"/>
      <c r="T29" s="275"/>
      <c r="U29" s="275"/>
      <c r="V29" s="275"/>
      <c r="W29" s="275"/>
      <c r="X29" s="275"/>
      <c r="Y29" s="275"/>
      <c r="Z29" s="275"/>
      <c r="AA29" s="275"/>
      <c r="AB29" s="275"/>
      <c r="AC29" s="275"/>
      <c r="AD29" s="275"/>
      <c r="AE29" s="275"/>
      <c r="AF29" s="275"/>
      <c r="AG29" s="275"/>
      <c r="AH29" s="275"/>
      <c r="AI29" s="275"/>
      <c r="AJ29" s="275"/>
      <c r="AK29" s="275"/>
      <c r="AL29" s="275"/>
      <c r="AM29" s="275"/>
      <c r="AN29" s="275"/>
      <c r="AO29" s="275"/>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C29" s="56" t="s">
        <v>334</v>
      </c>
      <c r="CD29" s="56" t="s">
        <v>574</v>
      </c>
    </row>
    <row r="30" spans="1:82" s="2" customFormat="1" ht="16.5" customHeight="1">
      <c r="A30" s="24"/>
      <c r="B30" s="24" t="s">
        <v>28</v>
      </c>
      <c r="C30" s="24"/>
      <c r="D30" s="24"/>
      <c r="E30" s="24"/>
      <c r="F30" s="24"/>
      <c r="G30" s="24"/>
      <c r="H30" s="24"/>
      <c r="I30" s="24"/>
      <c r="J30" s="24"/>
      <c r="K30" s="24"/>
      <c r="L30" s="24"/>
      <c r="M30" s="24"/>
      <c r="N30" s="24"/>
      <c r="O30" s="24"/>
      <c r="P30" s="24"/>
      <c r="Q30" s="24"/>
      <c r="R30" s="275">
        <f>shinsei_SEKKEI_POST_CODE</f>
        <v>0</v>
      </c>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5"/>
      <c r="BG30" s="275"/>
      <c r="BH30" s="275"/>
      <c r="BI30" s="275"/>
      <c r="BJ30" s="275"/>
      <c r="BK30" s="275"/>
      <c r="BL30" s="275"/>
      <c r="BM30" s="275"/>
      <c r="BN30" s="275"/>
      <c r="BO30" s="275"/>
      <c r="BP30" s="275"/>
      <c r="BQ30" s="275"/>
      <c r="BR30" s="275"/>
      <c r="BS30" s="275"/>
      <c r="BT30" s="275"/>
      <c r="BU30" s="275"/>
      <c r="BV30" s="275"/>
      <c r="BW30" s="275"/>
      <c r="BX30" s="275"/>
      <c r="BY30" s="275"/>
      <c r="BZ30" s="275"/>
      <c r="CC30" s="56" t="s">
        <v>291</v>
      </c>
      <c r="CD30" s="56" t="s">
        <v>575</v>
      </c>
    </row>
    <row r="31" spans="1:82" s="2" customFormat="1" ht="16.5" customHeight="1">
      <c r="A31" s="24"/>
      <c r="B31" s="24" t="s">
        <v>29</v>
      </c>
      <c r="C31" s="24"/>
      <c r="D31" s="24"/>
      <c r="E31" s="24"/>
      <c r="F31" s="24"/>
      <c r="G31" s="24"/>
      <c r="H31" s="24"/>
      <c r="I31" s="24"/>
      <c r="J31" s="24"/>
      <c r="K31" s="24"/>
      <c r="L31" s="24"/>
      <c r="M31" s="24"/>
      <c r="N31" s="24"/>
      <c r="O31" s="24"/>
      <c r="P31" s="24"/>
      <c r="Q31" s="24"/>
      <c r="R31" s="275" t="str">
        <f>shinsei_SEKKEI_KEN&amp;shinsei_SEKKEI_ADDRESS</f>
        <v>選択</v>
      </c>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5"/>
      <c r="BG31" s="275"/>
      <c r="BH31" s="275"/>
      <c r="BI31" s="275"/>
      <c r="BJ31" s="275"/>
      <c r="BK31" s="275"/>
      <c r="BL31" s="275"/>
      <c r="BM31" s="275"/>
      <c r="BN31" s="275"/>
      <c r="BO31" s="275"/>
      <c r="BP31" s="275"/>
      <c r="BQ31" s="275"/>
      <c r="BR31" s="275"/>
      <c r="BS31" s="275"/>
      <c r="BT31" s="275"/>
      <c r="BU31" s="275"/>
      <c r="BV31" s="275"/>
      <c r="BW31" s="275"/>
      <c r="BX31" s="275"/>
      <c r="BY31" s="275"/>
      <c r="BZ31" s="275"/>
      <c r="CC31" s="56" t="s">
        <v>293</v>
      </c>
      <c r="CD31" s="56" t="s">
        <v>576</v>
      </c>
    </row>
    <row r="32" spans="1:82" s="2" customFormat="1" ht="16.5" customHeight="1">
      <c r="A32" s="24"/>
      <c r="B32" s="24" t="s">
        <v>30</v>
      </c>
      <c r="C32" s="24"/>
      <c r="D32" s="24"/>
      <c r="E32" s="24"/>
      <c r="F32" s="24"/>
      <c r="G32" s="24"/>
      <c r="H32" s="24"/>
      <c r="I32" s="24"/>
      <c r="J32" s="24"/>
      <c r="K32" s="24"/>
      <c r="L32" s="24"/>
      <c r="M32" s="24"/>
      <c r="N32" s="24"/>
      <c r="O32" s="24"/>
      <c r="P32" s="24"/>
      <c r="Q32" s="24"/>
      <c r="R32" s="275">
        <f>shinsei_SEKKEI_TEL</f>
        <v>0</v>
      </c>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C32" s="56" t="s">
        <v>295</v>
      </c>
      <c r="CD32" s="56" t="s">
        <v>577</v>
      </c>
    </row>
    <row r="33" spans="1:82" s="2" customFormat="1" ht="16.5" customHeight="1">
      <c r="A33" s="24"/>
      <c r="B33" s="24" t="s">
        <v>33</v>
      </c>
      <c r="C33" s="24"/>
      <c r="D33" s="24"/>
      <c r="E33" s="24"/>
      <c r="F33" s="24"/>
      <c r="G33" s="24"/>
      <c r="H33" s="24"/>
      <c r="I33" s="24"/>
      <c r="J33" s="24"/>
      <c r="K33" s="24"/>
      <c r="L33" s="24"/>
      <c r="M33" s="24"/>
      <c r="N33" s="24"/>
      <c r="O33" s="24"/>
      <c r="P33" s="24"/>
      <c r="Q33" s="24"/>
      <c r="R33" s="24"/>
      <c r="S33" s="24"/>
      <c r="T33" s="24"/>
      <c r="U33" s="24"/>
      <c r="V33" s="24"/>
      <c r="W33" s="24"/>
      <c r="X33" s="24"/>
      <c r="Y33" s="24"/>
      <c r="Z33" s="24"/>
      <c r="AA33" s="275">
        <f>shinsei_SEKKEI_DOC</f>
        <v>0</v>
      </c>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5"/>
      <c r="BG33" s="275"/>
      <c r="BH33" s="275"/>
      <c r="BI33" s="275"/>
      <c r="BJ33" s="275"/>
      <c r="BK33" s="275"/>
      <c r="BL33" s="275"/>
      <c r="BM33" s="275"/>
      <c r="BN33" s="275"/>
      <c r="BO33" s="275"/>
      <c r="BP33" s="275"/>
      <c r="BQ33" s="275"/>
      <c r="BR33" s="275"/>
      <c r="BS33" s="275"/>
      <c r="BT33" s="275"/>
      <c r="BU33" s="275"/>
      <c r="BV33" s="275"/>
      <c r="BW33" s="275"/>
      <c r="BX33" s="275"/>
      <c r="BY33" s="275"/>
      <c r="BZ33" s="275"/>
      <c r="CC33" s="56" t="s">
        <v>297</v>
      </c>
      <c r="CD33" s="56" t="s">
        <v>578</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299</v>
      </c>
      <c r="CD34" s="56" t="s">
        <v>579</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301</v>
      </c>
      <c r="CD35" s="56" t="s">
        <v>580</v>
      </c>
    </row>
    <row r="36" spans="1:82" s="2" customFormat="1" ht="16.5" customHeight="1">
      <c r="A36" s="24"/>
      <c r="B36" s="24" t="s">
        <v>34</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303</v>
      </c>
      <c r="CD36" s="56" t="s">
        <v>677</v>
      </c>
    </row>
    <row r="37" spans="1:82" s="2" customFormat="1" ht="16.5" customHeight="1">
      <c r="A37" s="24"/>
      <c r="B37" s="24" t="s">
        <v>18</v>
      </c>
      <c r="C37" s="24"/>
      <c r="D37" s="24"/>
      <c r="E37" s="24"/>
      <c r="F37" s="24"/>
      <c r="G37" s="24"/>
      <c r="H37" s="24"/>
      <c r="I37" s="24"/>
      <c r="J37" s="24"/>
      <c r="K37" s="24"/>
      <c r="L37" s="24"/>
      <c r="M37" s="24"/>
      <c r="N37" s="24"/>
      <c r="O37" s="24"/>
      <c r="P37" s="24"/>
      <c r="Q37" s="24"/>
      <c r="R37" s="24"/>
      <c r="S37" s="24" t="s">
        <v>19</v>
      </c>
      <c r="T37" s="24"/>
      <c r="U37" s="275">
        <f>shinsei_SEKKEI1_SIKAKU</f>
        <v>0</v>
      </c>
      <c r="V37" s="275"/>
      <c r="W37" s="275"/>
      <c r="X37" s="275"/>
      <c r="Y37" s="65" t="s">
        <v>20</v>
      </c>
      <c r="Z37" s="24"/>
      <c r="AA37" s="24"/>
      <c r="AB37" s="24"/>
      <c r="AC37" s="24"/>
      <c r="AD37" s="24"/>
      <c r="AE37" s="24"/>
      <c r="AF37" s="24"/>
      <c r="AG37" s="24"/>
      <c r="AH37" s="24"/>
      <c r="AI37" s="24" t="s">
        <v>19</v>
      </c>
      <c r="AJ37" s="24"/>
      <c r="AK37" s="245">
        <f>shinsei_SEKKEI1_TOUROKU_KIKAN</f>
        <v>0</v>
      </c>
      <c r="AL37" s="245"/>
      <c r="AM37" s="245"/>
      <c r="AN37" s="245"/>
      <c r="AO37" s="245"/>
      <c r="AP37" s="245"/>
      <c r="AQ37" s="245"/>
      <c r="AR37" s="245"/>
      <c r="AS37" s="245"/>
      <c r="AT37" s="245"/>
      <c r="AU37" s="245"/>
      <c r="AV37" s="245"/>
      <c r="AW37" s="65" t="s">
        <v>21</v>
      </c>
      <c r="AX37" s="24"/>
      <c r="AY37" s="24"/>
      <c r="AZ37" s="24"/>
      <c r="BA37" s="24"/>
      <c r="BB37" s="24"/>
      <c r="BC37" s="24"/>
      <c r="BD37" s="24"/>
      <c r="BE37" s="24"/>
      <c r="BF37" s="275">
        <f>shinsei_SEKKEI1_KENSETUSI_NO</f>
        <v>0</v>
      </c>
      <c r="BG37" s="275"/>
      <c r="BH37" s="275"/>
      <c r="BI37" s="275"/>
      <c r="BJ37" s="275"/>
      <c r="BK37" s="275"/>
      <c r="BL37" s="275"/>
      <c r="BM37" s="275"/>
      <c r="BN37" s="275"/>
      <c r="BO37" s="275"/>
      <c r="BP37" s="275"/>
      <c r="BQ37" s="275"/>
      <c r="BR37" s="65" t="s">
        <v>22</v>
      </c>
      <c r="BS37" s="24"/>
      <c r="BT37" s="24"/>
      <c r="BU37" s="24"/>
      <c r="BV37" s="24"/>
      <c r="BW37" s="24"/>
      <c r="BX37" s="24"/>
      <c r="BY37" s="24"/>
      <c r="BZ37" s="24"/>
      <c r="CC37" s="56" t="s">
        <v>305</v>
      </c>
      <c r="CD37" s="56" t="s">
        <v>582</v>
      </c>
    </row>
    <row r="38" spans="1:82" s="2" customFormat="1" ht="16.5" customHeight="1">
      <c r="A38" s="24"/>
      <c r="B38" s="24" t="s">
        <v>13</v>
      </c>
      <c r="C38" s="24"/>
      <c r="D38" s="24"/>
      <c r="E38" s="24"/>
      <c r="F38" s="24"/>
      <c r="G38" s="24"/>
      <c r="H38" s="24"/>
      <c r="I38" s="24"/>
      <c r="J38" s="24"/>
      <c r="K38" s="24"/>
      <c r="L38" s="24"/>
      <c r="M38" s="24"/>
      <c r="N38" s="24"/>
      <c r="O38" s="24"/>
      <c r="P38" s="24"/>
      <c r="Q38" s="24"/>
      <c r="R38" s="275">
        <f>shinsei_SEKKEI1_NAME</f>
        <v>0</v>
      </c>
      <c r="S38" s="275"/>
      <c r="T38" s="275"/>
      <c r="U38" s="275"/>
      <c r="V38" s="275"/>
      <c r="W38" s="275"/>
      <c r="X38" s="275"/>
      <c r="Y38" s="275"/>
      <c r="Z38" s="275"/>
      <c r="AA38" s="275"/>
      <c r="AB38" s="275"/>
      <c r="AC38" s="275"/>
      <c r="AD38" s="275"/>
      <c r="AE38" s="275"/>
      <c r="AF38" s="275"/>
      <c r="AG38" s="275"/>
      <c r="AH38" s="275"/>
      <c r="AI38" s="275"/>
      <c r="AJ38" s="275"/>
      <c r="AK38" s="275"/>
      <c r="AL38" s="275"/>
      <c r="AM38" s="275"/>
      <c r="AN38" s="275"/>
      <c r="AO38" s="275"/>
      <c r="AP38" s="275"/>
      <c r="AQ38" s="275"/>
      <c r="AR38" s="275"/>
      <c r="AS38" s="275"/>
      <c r="AT38" s="275"/>
      <c r="AU38" s="275"/>
      <c r="AV38" s="275"/>
      <c r="AW38" s="275"/>
      <c r="AX38" s="275"/>
      <c r="AY38" s="275"/>
      <c r="AZ38" s="275"/>
      <c r="BA38" s="275"/>
      <c r="BB38" s="275"/>
      <c r="BC38" s="275"/>
      <c r="BD38" s="275"/>
      <c r="BE38" s="275"/>
      <c r="BF38" s="275"/>
      <c r="BG38" s="275"/>
      <c r="BH38" s="275"/>
      <c r="BI38" s="275"/>
      <c r="BJ38" s="275"/>
      <c r="BK38" s="275"/>
      <c r="BL38" s="275"/>
      <c r="BM38" s="275"/>
      <c r="BN38" s="275"/>
      <c r="BO38" s="275"/>
      <c r="BP38" s="275"/>
      <c r="BQ38" s="275"/>
      <c r="BR38" s="275"/>
      <c r="BS38" s="275"/>
      <c r="BT38" s="275"/>
      <c r="BU38" s="275"/>
      <c r="BV38" s="275"/>
      <c r="BW38" s="275"/>
      <c r="BX38" s="275"/>
      <c r="BY38" s="275"/>
      <c r="BZ38" s="275"/>
      <c r="CC38" s="56" t="s">
        <v>307</v>
      </c>
      <c r="CD38" s="56" t="s">
        <v>583</v>
      </c>
    </row>
    <row r="39" spans="1:82" s="2" customFormat="1" ht="16.5" customHeight="1">
      <c r="A39" s="24"/>
      <c r="B39" s="24" t="s">
        <v>23</v>
      </c>
      <c r="C39" s="24"/>
      <c r="D39" s="24"/>
      <c r="E39" s="24"/>
      <c r="F39" s="24"/>
      <c r="G39" s="24"/>
      <c r="H39" s="24"/>
      <c r="I39" s="24"/>
      <c r="J39" s="24"/>
      <c r="K39" s="24"/>
      <c r="L39" s="24"/>
      <c r="M39" s="24"/>
      <c r="N39" s="24"/>
      <c r="O39" s="24"/>
      <c r="P39" s="24"/>
      <c r="Q39" s="24"/>
      <c r="R39" s="24"/>
      <c r="S39" s="24" t="s">
        <v>19</v>
      </c>
      <c r="T39" s="24"/>
      <c r="U39" s="275">
        <f>shinsei_SEKKEI1_JIMU_SIKAKU</f>
        <v>0</v>
      </c>
      <c r="V39" s="275"/>
      <c r="W39" s="275"/>
      <c r="X39" s="275"/>
      <c r="Y39" s="65" t="s">
        <v>24</v>
      </c>
      <c r="Z39" s="24"/>
      <c r="AA39" s="24"/>
      <c r="AB39" s="24"/>
      <c r="AC39" s="24"/>
      <c r="AD39" s="24"/>
      <c r="AE39" s="24"/>
      <c r="AF39" s="24"/>
      <c r="AG39" s="24"/>
      <c r="AH39" s="24"/>
      <c r="AI39" s="24" t="s">
        <v>19</v>
      </c>
      <c r="AJ39" s="24"/>
      <c r="AK39" s="275">
        <f>shinsei_SEKKEI1_JIMU_TOUROKU_KIKAN</f>
        <v>0</v>
      </c>
      <c r="AL39" s="275"/>
      <c r="AM39" s="275"/>
      <c r="AN39" s="275"/>
      <c r="AO39" s="275"/>
      <c r="AP39" s="275"/>
      <c r="AQ39" s="275"/>
      <c r="AR39" s="275"/>
      <c r="AS39" s="275"/>
      <c r="AT39" s="24" t="s">
        <v>25</v>
      </c>
      <c r="AU39" s="24"/>
      <c r="AV39" s="24"/>
      <c r="AW39" s="24"/>
      <c r="AX39" s="65"/>
      <c r="AY39" s="24"/>
      <c r="AZ39" s="24"/>
      <c r="BA39" s="24"/>
      <c r="BB39" s="24"/>
      <c r="BC39" s="24"/>
      <c r="BD39" s="24"/>
      <c r="BE39" s="47"/>
      <c r="BF39" s="275">
        <f>shinsei_SEKKEI1_JIMU_NO</f>
        <v>0</v>
      </c>
      <c r="BG39" s="275"/>
      <c r="BH39" s="275"/>
      <c r="BI39" s="275"/>
      <c r="BJ39" s="275"/>
      <c r="BK39" s="275"/>
      <c r="BL39" s="275"/>
      <c r="BM39" s="275"/>
      <c r="BN39" s="275"/>
      <c r="BO39" s="275"/>
      <c r="BP39" s="275"/>
      <c r="BQ39" s="275"/>
      <c r="BR39" s="65" t="s">
        <v>22</v>
      </c>
      <c r="BS39" s="24"/>
      <c r="BT39" s="24"/>
      <c r="BU39" s="24"/>
      <c r="BV39" s="24"/>
      <c r="BW39" s="24"/>
      <c r="BX39" s="24"/>
      <c r="BY39" s="24"/>
      <c r="BZ39" s="24"/>
      <c r="CC39" s="56" t="s">
        <v>309</v>
      </c>
      <c r="CD39" s="56" t="s">
        <v>584</v>
      </c>
    </row>
    <row r="40" spans="1:82" s="2" customFormat="1" ht="16.5" customHeight="1">
      <c r="A40" s="24"/>
      <c r="B40" s="24"/>
      <c r="C40" s="24"/>
      <c r="D40" s="24"/>
      <c r="E40" s="24"/>
      <c r="F40" s="24"/>
      <c r="G40" s="24"/>
      <c r="H40" s="24"/>
      <c r="I40" s="24"/>
      <c r="J40" s="24"/>
      <c r="K40" s="24"/>
      <c r="L40" s="24"/>
      <c r="M40" s="24"/>
      <c r="N40" s="24"/>
      <c r="O40" s="24"/>
      <c r="P40" s="24"/>
      <c r="Q40" s="24"/>
      <c r="R40" s="275">
        <f>shinsei_SEKKEI1_JIMU_NAME</f>
        <v>0</v>
      </c>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5"/>
      <c r="BG40" s="275"/>
      <c r="BH40" s="275"/>
      <c r="BI40" s="275"/>
      <c r="BJ40" s="275"/>
      <c r="BK40" s="275"/>
      <c r="BL40" s="275"/>
      <c r="BM40" s="275"/>
      <c r="BN40" s="275"/>
      <c r="BO40" s="275"/>
      <c r="BP40" s="275"/>
      <c r="BQ40" s="275"/>
      <c r="BR40" s="275"/>
      <c r="BS40" s="275"/>
      <c r="BT40" s="275"/>
      <c r="BU40" s="275"/>
      <c r="BV40" s="275"/>
      <c r="BW40" s="275"/>
      <c r="BX40" s="275"/>
      <c r="BY40" s="275"/>
      <c r="BZ40" s="275"/>
      <c r="CC40" s="56" t="s">
        <v>311</v>
      </c>
      <c r="CD40" s="56" t="s">
        <v>585</v>
      </c>
    </row>
    <row r="41" spans="1:82" s="2" customFormat="1" ht="16.5" customHeight="1">
      <c r="A41" s="24"/>
      <c r="B41" s="24" t="s">
        <v>28</v>
      </c>
      <c r="C41" s="24"/>
      <c r="D41" s="24"/>
      <c r="E41" s="24"/>
      <c r="F41" s="24"/>
      <c r="G41" s="24"/>
      <c r="H41" s="24"/>
      <c r="I41" s="24"/>
      <c r="J41" s="24"/>
      <c r="K41" s="24"/>
      <c r="L41" s="24"/>
      <c r="M41" s="24"/>
      <c r="N41" s="24"/>
      <c r="O41" s="24"/>
      <c r="P41" s="24"/>
      <c r="Q41" s="24"/>
      <c r="R41" s="275">
        <f>shinsei_SEKKEI1_POST_CODE</f>
        <v>0</v>
      </c>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5"/>
      <c r="CC41" s="56" t="s">
        <v>313</v>
      </c>
      <c r="CD41" s="56" t="s">
        <v>678</v>
      </c>
    </row>
    <row r="42" spans="1:82" s="2" customFormat="1" ht="16.5" customHeight="1">
      <c r="A42" s="24"/>
      <c r="B42" s="24" t="s">
        <v>29</v>
      </c>
      <c r="C42" s="24"/>
      <c r="D42" s="24"/>
      <c r="E42" s="24"/>
      <c r="F42" s="24"/>
      <c r="G42" s="24"/>
      <c r="H42" s="24"/>
      <c r="I42" s="24"/>
      <c r="J42" s="24"/>
      <c r="K42" s="24"/>
      <c r="L42" s="24"/>
      <c r="M42" s="24"/>
      <c r="N42" s="24"/>
      <c r="O42" s="24"/>
      <c r="P42" s="24"/>
      <c r="Q42" s="24"/>
      <c r="R42" s="275" t="str">
        <f>shinsei_SEKKEI1_KEN&amp;shinsei_SEKKEI1_ADDRESS</f>
        <v/>
      </c>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5"/>
      <c r="BR42" s="275"/>
      <c r="BS42" s="275"/>
      <c r="BT42" s="275"/>
      <c r="BU42" s="275"/>
      <c r="BV42" s="275"/>
      <c r="BW42" s="275"/>
      <c r="BX42" s="275"/>
      <c r="BY42" s="275"/>
      <c r="BZ42" s="275"/>
      <c r="CC42" s="56" t="s">
        <v>315</v>
      </c>
      <c r="CD42" s="56" t="s">
        <v>679</v>
      </c>
    </row>
    <row r="43" spans="1:82" s="2" customFormat="1" ht="16.5" customHeight="1">
      <c r="A43" s="24"/>
      <c r="B43" s="24" t="s">
        <v>30</v>
      </c>
      <c r="C43" s="24"/>
      <c r="D43" s="24"/>
      <c r="E43" s="24"/>
      <c r="F43" s="24"/>
      <c r="G43" s="24"/>
      <c r="H43" s="24"/>
      <c r="I43" s="24"/>
      <c r="J43" s="24"/>
      <c r="K43" s="24"/>
      <c r="L43" s="24"/>
      <c r="M43" s="24"/>
      <c r="N43" s="24"/>
      <c r="O43" s="24"/>
      <c r="P43" s="24"/>
      <c r="Q43" s="24"/>
      <c r="R43" s="275">
        <f>shinsei_SEKKEI1_TEL</f>
        <v>0</v>
      </c>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AO43" s="275"/>
      <c r="AP43" s="275"/>
      <c r="AQ43" s="275"/>
      <c r="AR43" s="275"/>
      <c r="AS43" s="275"/>
      <c r="AT43" s="275"/>
      <c r="AU43" s="275"/>
      <c r="AV43" s="275"/>
      <c r="AW43" s="275"/>
      <c r="AX43" s="275"/>
      <c r="AY43" s="275"/>
      <c r="AZ43" s="275"/>
      <c r="BA43" s="275"/>
      <c r="BB43" s="275"/>
      <c r="BC43" s="275"/>
      <c r="BD43" s="275"/>
      <c r="BE43" s="275"/>
      <c r="BF43" s="275"/>
      <c r="BG43" s="275"/>
      <c r="BH43" s="275"/>
      <c r="BI43" s="275"/>
      <c r="BJ43" s="275"/>
      <c r="BK43" s="275"/>
      <c r="BL43" s="275"/>
      <c r="BM43" s="275"/>
      <c r="BN43" s="275"/>
      <c r="BO43" s="275"/>
      <c r="BP43" s="275"/>
      <c r="BQ43" s="275"/>
      <c r="BR43" s="275"/>
      <c r="BS43" s="275"/>
      <c r="BT43" s="275"/>
      <c r="BU43" s="275"/>
      <c r="BV43" s="275"/>
      <c r="BW43" s="275"/>
      <c r="BX43" s="275"/>
      <c r="BY43" s="275"/>
      <c r="BZ43" s="275"/>
      <c r="CC43" s="56" t="s">
        <v>317</v>
      </c>
      <c r="CD43" s="56" t="s">
        <v>680</v>
      </c>
    </row>
    <row r="44" spans="1:82" s="2" customFormat="1" ht="16.5" customHeight="1">
      <c r="A44" s="24"/>
      <c r="B44" s="24" t="s">
        <v>33</v>
      </c>
      <c r="C44" s="24"/>
      <c r="D44" s="24"/>
      <c r="E44" s="24"/>
      <c r="F44" s="24"/>
      <c r="G44" s="24"/>
      <c r="H44" s="24"/>
      <c r="I44" s="24"/>
      <c r="J44" s="24"/>
      <c r="K44" s="24"/>
      <c r="L44" s="24"/>
      <c r="M44" s="24"/>
      <c r="N44" s="24"/>
      <c r="O44" s="24"/>
      <c r="P44" s="24"/>
      <c r="Q44" s="24"/>
      <c r="R44" s="24"/>
      <c r="S44" s="24"/>
      <c r="T44" s="24"/>
      <c r="U44" s="24"/>
      <c r="V44" s="24"/>
      <c r="W44" s="24"/>
      <c r="X44" s="24"/>
      <c r="Y44" s="24"/>
      <c r="Z44" s="24"/>
      <c r="AA44" s="275">
        <f>shinsei_SEKKEI1_DOC</f>
        <v>0</v>
      </c>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75"/>
      <c r="BM44" s="275"/>
      <c r="BN44" s="275"/>
      <c r="BO44" s="275"/>
      <c r="BP44" s="275"/>
      <c r="BQ44" s="275"/>
      <c r="BR44" s="275"/>
      <c r="BS44" s="275"/>
      <c r="BT44" s="275"/>
      <c r="BU44" s="275"/>
      <c r="BV44" s="275"/>
      <c r="BW44" s="275"/>
      <c r="BX44" s="275"/>
      <c r="BY44" s="275"/>
      <c r="BZ44" s="275"/>
      <c r="CC44" s="56" t="s">
        <v>319</v>
      </c>
      <c r="CD44" s="56" t="s">
        <v>681</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321</v>
      </c>
      <c r="CD45" s="56" t="s">
        <v>682</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323</v>
      </c>
      <c r="CD46" s="56" t="s">
        <v>683</v>
      </c>
    </row>
    <row r="47" spans="1:82" s="2" customFormat="1" ht="16.5" customHeight="1">
      <c r="A47" s="24"/>
      <c r="B47" s="24" t="s">
        <v>18</v>
      </c>
      <c r="C47" s="24"/>
      <c r="D47" s="24"/>
      <c r="E47" s="24"/>
      <c r="F47" s="24"/>
      <c r="G47" s="24"/>
      <c r="H47" s="24"/>
      <c r="I47" s="24"/>
      <c r="J47" s="24"/>
      <c r="K47" s="24"/>
      <c r="L47" s="24"/>
      <c r="M47" s="24"/>
      <c r="N47" s="24"/>
      <c r="O47" s="24"/>
      <c r="P47" s="24"/>
      <c r="Q47" s="24"/>
      <c r="R47" s="24"/>
      <c r="S47" s="24" t="s">
        <v>19</v>
      </c>
      <c r="T47" s="24"/>
      <c r="U47" s="275">
        <f>shinsei_SEKKEI2_SIKAKU</f>
        <v>0</v>
      </c>
      <c r="V47" s="275"/>
      <c r="W47" s="275"/>
      <c r="X47" s="275"/>
      <c r="Y47" s="65" t="s">
        <v>20</v>
      </c>
      <c r="Z47" s="24"/>
      <c r="AA47" s="24"/>
      <c r="AB47" s="24"/>
      <c r="AC47" s="24"/>
      <c r="AD47" s="24"/>
      <c r="AE47" s="24"/>
      <c r="AF47" s="24"/>
      <c r="AG47" s="24"/>
      <c r="AH47" s="24"/>
      <c r="AI47" s="24" t="s">
        <v>19</v>
      </c>
      <c r="AJ47" s="24"/>
      <c r="AK47" s="245">
        <f>shinsei_SEKKEI2_TOUROKU_KIKAN</f>
        <v>0</v>
      </c>
      <c r="AL47" s="245"/>
      <c r="AM47" s="245"/>
      <c r="AN47" s="245"/>
      <c r="AO47" s="245"/>
      <c r="AP47" s="245"/>
      <c r="AQ47" s="245"/>
      <c r="AR47" s="245"/>
      <c r="AS47" s="245"/>
      <c r="AT47" s="245"/>
      <c r="AU47" s="245"/>
      <c r="AV47" s="245"/>
      <c r="AW47" s="65" t="s">
        <v>21</v>
      </c>
      <c r="AX47" s="24"/>
      <c r="AY47" s="24"/>
      <c r="AZ47" s="24"/>
      <c r="BA47" s="24"/>
      <c r="BB47" s="24"/>
      <c r="BC47" s="24"/>
      <c r="BD47" s="24"/>
      <c r="BE47" s="24"/>
      <c r="BF47" s="275">
        <f>shinsei_SEKKEI2_KENSETUSI_NO</f>
        <v>0</v>
      </c>
      <c r="BG47" s="275"/>
      <c r="BH47" s="275"/>
      <c r="BI47" s="275"/>
      <c r="BJ47" s="275"/>
      <c r="BK47" s="275"/>
      <c r="BL47" s="275"/>
      <c r="BM47" s="275"/>
      <c r="BN47" s="275"/>
      <c r="BO47" s="275"/>
      <c r="BP47" s="275"/>
      <c r="BQ47" s="275"/>
      <c r="BR47" s="65" t="s">
        <v>22</v>
      </c>
      <c r="BS47" s="24"/>
      <c r="BT47" s="24"/>
      <c r="BU47" s="24"/>
      <c r="BV47" s="24"/>
      <c r="BW47" s="24"/>
      <c r="BX47" s="24"/>
      <c r="BY47" s="24"/>
      <c r="BZ47" s="24"/>
      <c r="CC47" s="56" t="s">
        <v>325</v>
      </c>
      <c r="CD47" s="56" t="s">
        <v>684</v>
      </c>
    </row>
    <row r="48" spans="1:82" s="2" customFormat="1" ht="16.5" customHeight="1">
      <c r="A48" s="24"/>
      <c r="B48" s="24" t="s">
        <v>13</v>
      </c>
      <c r="C48" s="24"/>
      <c r="D48" s="24"/>
      <c r="E48" s="24"/>
      <c r="F48" s="24"/>
      <c r="G48" s="24"/>
      <c r="H48" s="24"/>
      <c r="I48" s="24"/>
      <c r="J48" s="24"/>
      <c r="K48" s="24"/>
      <c r="L48" s="24"/>
      <c r="M48" s="24"/>
      <c r="N48" s="24"/>
      <c r="O48" s="24"/>
      <c r="P48" s="24"/>
      <c r="Q48" s="24"/>
      <c r="R48" s="275">
        <f>shinsei_SEKKEI2_NAME</f>
        <v>0</v>
      </c>
      <c r="S48" s="275"/>
      <c r="T48" s="275"/>
      <c r="U48" s="275"/>
      <c r="V48" s="275"/>
      <c r="W48" s="275"/>
      <c r="X48" s="275"/>
      <c r="Y48" s="275"/>
      <c r="Z48" s="275"/>
      <c r="AA48" s="275"/>
      <c r="AB48" s="275"/>
      <c r="AC48" s="275"/>
      <c r="AD48" s="275"/>
      <c r="AE48" s="275"/>
      <c r="AF48" s="275"/>
      <c r="AG48" s="275"/>
      <c r="AH48" s="275"/>
      <c r="AI48" s="275"/>
      <c r="AJ48" s="275"/>
      <c r="AK48" s="275"/>
      <c r="AL48" s="275"/>
      <c r="AM48" s="275"/>
      <c r="AN48" s="275"/>
      <c r="AO48" s="275"/>
      <c r="AP48" s="275"/>
      <c r="AQ48" s="275"/>
      <c r="AR48" s="275"/>
      <c r="AS48" s="275"/>
      <c r="AT48" s="275"/>
      <c r="AU48" s="275"/>
      <c r="AV48" s="275"/>
      <c r="AW48" s="275"/>
      <c r="AX48" s="275"/>
      <c r="AY48" s="275"/>
      <c r="AZ48" s="275"/>
      <c r="BA48" s="275"/>
      <c r="BB48" s="275"/>
      <c r="BC48" s="275"/>
      <c r="BD48" s="275"/>
      <c r="BE48" s="275"/>
      <c r="BF48" s="275"/>
      <c r="BG48" s="275"/>
      <c r="BH48" s="275"/>
      <c r="BI48" s="275"/>
      <c r="BJ48" s="275"/>
      <c r="BK48" s="275"/>
      <c r="BL48" s="275"/>
      <c r="BM48" s="275"/>
      <c r="BN48" s="275"/>
      <c r="BO48" s="275"/>
      <c r="BP48" s="275"/>
      <c r="BQ48" s="275"/>
      <c r="BR48" s="275"/>
      <c r="BS48" s="275"/>
      <c r="BT48" s="275"/>
      <c r="BU48" s="275"/>
      <c r="BV48" s="275"/>
      <c r="BW48" s="275"/>
      <c r="BX48" s="275"/>
      <c r="BY48" s="275"/>
      <c r="BZ48" s="275"/>
      <c r="CC48" s="56" t="s">
        <v>327</v>
      </c>
    </row>
    <row r="49" spans="1:78" s="2" customFormat="1" ht="16.5" customHeight="1">
      <c r="A49" s="24"/>
      <c r="B49" s="24" t="s">
        <v>23</v>
      </c>
      <c r="C49" s="24"/>
      <c r="D49" s="24"/>
      <c r="E49" s="24"/>
      <c r="F49" s="24"/>
      <c r="G49" s="24"/>
      <c r="H49" s="24"/>
      <c r="I49" s="24"/>
      <c r="J49" s="24"/>
      <c r="K49" s="24"/>
      <c r="L49" s="24"/>
      <c r="M49" s="24"/>
      <c r="N49" s="24"/>
      <c r="O49" s="24"/>
      <c r="P49" s="24"/>
      <c r="Q49" s="24"/>
      <c r="R49" s="24"/>
      <c r="S49" s="24" t="s">
        <v>19</v>
      </c>
      <c r="T49" s="24"/>
      <c r="U49" s="275">
        <f>shinsei_SEKKEI2_JIMU_SIKAKU</f>
        <v>0</v>
      </c>
      <c r="V49" s="275"/>
      <c r="W49" s="275"/>
      <c r="X49" s="275"/>
      <c r="Y49" s="65" t="s">
        <v>24</v>
      </c>
      <c r="Z49" s="24"/>
      <c r="AA49" s="24"/>
      <c r="AB49" s="24"/>
      <c r="AC49" s="24"/>
      <c r="AD49" s="24"/>
      <c r="AE49" s="24"/>
      <c r="AF49" s="24"/>
      <c r="AG49" s="24"/>
      <c r="AH49" s="24"/>
      <c r="AI49" s="24" t="s">
        <v>19</v>
      </c>
      <c r="AJ49" s="24"/>
      <c r="AK49" s="275">
        <f>shinsei_SEKKEI2_JIMU_TOUROKU_KIKAN</f>
        <v>0</v>
      </c>
      <c r="AL49" s="275"/>
      <c r="AM49" s="275"/>
      <c r="AN49" s="275"/>
      <c r="AO49" s="275"/>
      <c r="AP49" s="275"/>
      <c r="AQ49" s="275"/>
      <c r="AR49" s="275"/>
      <c r="AS49" s="275"/>
      <c r="AT49" s="24" t="s">
        <v>25</v>
      </c>
      <c r="AU49" s="24"/>
      <c r="AV49" s="24"/>
      <c r="AW49" s="24"/>
      <c r="AX49" s="65"/>
      <c r="AY49" s="24"/>
      <c r="AZ49" s="24"/>
      <c r="BA49" s="24"/>
      <c r="BB49" s="24"/>
      <c r="BC49" s="24"/>
      <c r="BD49" s="47"/>
      <c r="BE49" s="24"/>
      <c r="BF49" s="275">
        <f>shinsei_SEKKEI2_JIMU_NO</f>
        <v>0</v>
      </c>
      <c r="BG49" s="275"/>
      <c r="BH49" s="275"/>
      <c r="BI49" s="275"/>
      <c r="BJ49" s="275"/>
      <c r="BK49" s="275"/>
      <c r="BL49" s="275"/>
      <c r="BM49" s="275"/>
      <c r="BN49" s="275"/>
      <c r="BO49" s="275"/>
      <c r="BP49" s="275"/>
      <c r="BQ49" s="275"/>
      <c r="BR49" s="65" t="s">
        <v>22</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75">
        <f>shinsei_SEKKEI2_JIMU_NAME</f>
        <v>0</v>
      </c>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75"/>
      <c r="BM50" s="275"/>
      <c r="BN50" s="275"/>
      <c r="BO50" s="275"/>
      <c r="BP50" s="275"/>
      <c r="BQ50" s="275"/>
      <c r="BR50" s="275"/>
      <c r="BS50" s="275"/>
      <c r="BT50" s="275"/>
      <c r="BU50" s="275"/>
      <c r="BV50" s="275"/>
      <c r="BW50" s="275"/>
      <c r="BX50" s="275"/>
      <c r="BY50" s="275"/>
      <c r="BZ50" s="275"/>
    </row>
    <row r="51" spans="1:78" s="2" customFormat="1" ht="16.5" customHeight="1">
      <c r="A51" s="24"/>
      <c r="B51" s="24" t="s">
        <v>28</v>
      </c>
      <c r="C51" s="24"/>
      <c r="D51" s="24"/>
      <c r="E51" s="24"/>
      <c r="F51" s="24"/>
      <c r="G51" s="24"/>
      <c r="H51" s="24"/>
      <c r="I51" s="24"/>
      <c r="J51" s="24"/>
      <c r="K51" s="24"/>
      <c r="L51" s="24"/>
      <c r="M51" s="24"/>
      <c r="N51" s="24"/>
      <c r="O51" s="24"/>
      <c r="P51" s="24"/>
      <c r="Q51" s="24"/>
      <c r="R51" s="275">
        <f>shinsei_SEKKEI2_POST_CODE</f>
        <v>0</v>
      </c>
      <c r="S51" s="275"/>
      <c r="T51" s="275"/>
      <c r="U51" s="275"/>
      <c r="V51" s="275"/>
      <c r="W51" s="275"/>
      <c r="X51" s="275"/>
      <c r="Y51" s="275"/>
      <c r="Z51" s="275"/>
      <c r="AA51" s="275"/>
      <c r="AB51" s="275"/>
      <c r="AC51" s="275"/>
      <c r="AD51" s="275"/>
      <c r="AE51" s="275"/>
      <c r="AF51" s="275"/>
      <c r="AG51" s="275"/>
      <c r="AH51" s="275"/>
      <c r="AI51" s="275"/>
      <c r="AJ51" s="275"/>
      <c r="AK51" s="275"/>
      <c r="AL51" s="275"/>
      <c r="AM51" s="275"/>
      <c r="AN51" s="275"/>
      <c r="AO51" s="275"/>
      <c r="AP51" s="275"/>
      <c r="AQ51" s="275"/>
      <c r="AR51" s="275"/>
      <c r="AS51" s="275"/>
      <c r="AT51" s="275"/>
      <c r="AU51" s="275"/>
      <c r="AV51" s="275"/>
      <c r="AW51" s="275"/>
      <c r="AX51" s="275"/>
      <c r="AY51" s="275"/>
      <c r="AZ51" s="275"/>
      <c r="BA51" s="275"/>
      <c r="BB51" s="275"/>
      <c r="BC51" s="275"/>
      <c r="BD51" s="275"/>
      <c r="BE51" s="275"/>
      <c r="BF51" s="275"/>
      <c r="BG51" s="275"/>
      <c r="BH51" s="275"/>
      <c r="BI51" s="275"/>
      <c r="BJ51" s="275"/>
      <c r="BK51" s="275"/>
      <c r="BL51" s="275"/>
      <c r="BM51" s="275"/>
      <c r="BN51" s="275"/>
      <c r="BO51" s="275"/>
      <c r="BP51" s="275"/>
      <c r="BQ51" s="275"/>
      <c r="BR51" s="275"/>
      <c r="BS51" s="275"/>
      <c r="BT51" s="275"/>
      <c r="BU51" s="275"/>
      <c r="BV51" s="275"/>
      <c r="BW51" s="275"/>
      <c r="BX51" s="275"/>
      <c r="BY51" s="275"/>
      <c r="BZ51" s="275"/>
    </row>
    <row r="52" spans="1:78" s="2" customFormat="1" ht="16.5" customHeight="1">
      <c r="A52" s="24"/>
      <c r="B52" s="24" t="s">
        <v>29</v>
      </c>
      <c r="C52" s="24"/>
      <c r="D52" s="24"/>
      <c r="E52" s="24"/>
      <c r="F52" s="24"/>
      <c r="G52" s="24"/>
      <c r="H52" s="24"/>
      <c r="I52" s="24"/>
      <c r="J52" s="24"/>
      <c r="K52" s="24"/>
      <c r="L52" s="24"/>
      <c r="M52" s="24"/>
      <c r="N52" s="24"/>
      <c r="O52" s="24"/>
      <c r="P52" s="24"/>
      <c r="Q52" s="24"/>
      <c r="R52" s="275" t="str">
        <f>shinsei_SEKKEI2_KEN&amp;shinsei_SEKKEI2_ADDRESS</f>
        <v/>
      </c>
      <c r="S52" s="275"/>
      <c r="T52" s="275"/>
      <c r="U52" s="275"/>
      <c r="V52" s="275"/>
      <c r="W52" s="275"/>
      <c r="X52" s="275"/>
      <c r="Y52" s="275"/>
      <c r="Z52" s="275"/>
      <c r="AA52" s="275"/>
      <c r="AB52" s="275"/>
      <c r="AC52" s="275"/>
      <c r="AD52" s="275"/>
      <c r="AE52" s="275"/>
      <c r="AF52" s="275"/>
      <c r="AG52" s="275"/>
      <c r="AH52" s="275"/>
      <c r="AI52" s="275"/>
      <c r="AJ52" s="275"/>
      <c r="AK52" s="275"/>
      <c r="AL52" s="275"/>
      <c r="AM52" s="275"/>
      <c r="AN52" s="275"/>
      <c r="AO52" s="275"/>
      <c r="AP52" s="275"/>
      <c r="AQ52" s="275"/>
      <c r="AR52" s="275"/>
      <c r="AS52" s="275"/>
      <c r="AT52" s="275"/>
      <c r="AU52" s="275"/>
      <c r="AV52" s="275"/>
      <c r="AW52" s="275"/>
      <c r="AX52" s="275"/>
      <c r="AY52" s="275"/>
      <c r="AZ52" s="275"/>
      <c r="BA52" s="275"/>
      <c r="BB52" s="275"/>
      <c r="BC52" s="275"/>
      <c r="BD52" s="275"/>
      <c r="BE52" s="275"/>
      <c r="BF52" s="275"/>
      <c r="BG52" s="275"/>
      <c r="BH52" s="275"/>
      <c r="BI52" s="275"/>
      <c r="BJ52" s="275"/>
      <c r="BK52" s="275"/>
      <c r="BL52" s="275"/>
      <c r="BM52" s="275"/>
      <c r="BN52" s="275"/>
      <c r="BO52" s="275"/>
      <c r="BP52" s="275"/>
      <c r="BQ52" s="275"/>
      <c r="BR52" s="275"/>
      <c r="BS52" s="275"/>
      <c r="BT52" s="275"/>
      <c r="BU52" s="275"/>
      <c r="BV52" s="275"/>
      <c r="BW52" s="275"/>
      <c r="BX52" s="275"/>
      <c r="BY52" s="275"/>
      <c r="BZ52" s="275"/>
    </row>
    <row r="53" spans="1:78" s="2" customFormat="1" ht="16.5" customHeight="1">
      <c r="A53" s="24"/>
      <c r="B53" s="24" t="s">
        <v>30</v>
      </c>
      <c r="C53" s="24"/>
      <c r="D53" s="24"/>
      <c r="E53" s="24"/>
      <c r="F53" s="24"/>
      <c r="G53" s="24"/>
      <c r="H53" s="24"/>
      <c r="I53" s="24"/>
      <c r="J53" s="24"/>
      <c r="K53" s="24"/>
      <c r="L53" s="24"/>
      <c r="M53" s="24"/>
      <c r="N53" s="24"/>
      <c r="O53" s="24"/>
      <c r="P53" s="24"/>
      <c r="Q53" s="24"/>
      <c r="R53" s="275">
        <f>shinsei_SEKKEI2_TEL</f>
        <v>0</v>
      </c>
      <c r="S53" s="275"/>
      <c r="T53" s="275"/>
      <c r="U53" s="275"/>
      <c r="V53" s="275"/>
      <c r="W53" s="275"/>
      <c r="X53" s="275"/>
      <c r="Y53" s="275"/>
      <c r="Z53" s="275"/>
      <c r="AA53" s="275"/>
      <c r="AB53" s="275"/>
      <c r="AC53" s="275"/>
      <c r="AD53" s="275"/>
      <c r="AE53" s="275"/>
      <c r="AF53" s="275"/>
      <c r="AG53" s="275"/>
      <c r="AH53" s="275"/>
      <c r="AI53" s="275"/>
      <c r="AJ53" s="275"/>
      <c r="AK53" s="275"/>
      <c r="AL53" s="275"/>
      <c r="AM53" s="275"/>
      <c r="AN53" s="275"/>
      <c r="AO53" s="275"/>
      <c r="AP53" s="275"/>
      <c r="AQ53" s="275"/>
      <c r="AR53" s="275"/>
      <c r="AS53" s="275"/>
      <c r="AT53" s="275"/>
      <c r="AU53" s="275"/>
      <c r="AV53" s="275"/>
      <c r="AW53" s="275"/>
      <c r="AX53" s="275"/>
      <c r="AY53" s="275"/>
      <c r="AZ53" s="275"/>
      <c r="BA53" s="275"/>
      <c r="BB53" s="275"/>
      <c r="BC53" s="275"/>
      <c r="BD53" s="275"/>
      <c r="BE53" s="275"/>
      <c r="BF53" s="275"/>
      <c r="BG53" s="275"/>
      <c r="BH53" s="275"/>
      <c r="BI53" s="275"/>
      <c r="BJ53" s="275"/>
      <c r="BK53" s="275"/>
      <c r="BL53" s="275"/>
      <c r="BM53" s="275"/>
      <c r="BN53" s="275"/>
      <c r="BO53" s="275"/>
      <c r="BP53" s="275"/>
      <c r="BQ53" s="275"/>
      <c r="BR53" s="275"/>
      <c r="BS53" s="275"/>
      <c r="BT53" s="275"/>
      <c r="BU53" s="275"/>
      <c r="BV53" s="275"/>
      <c r="BW53" s="275"/>
      <c r="BX53" s="275"/>
      <c r="BY53" s="275"/>
      <c r="BZ53" s="275"/>
    </row>
    <row r="54" spans="1:78" s="2" customFormat="1" ht="16.5" customHeight="1">
      <c r="A54" s="24"/>
      <c r="B54" s="24" t="s">
        <v>33</v>
      </c>
      <c r="C54" s="24"/>
      <c r="D54" s="24"/>
      <c r="E54" s="24"/>
      <c r="F54" s="24"/>
      <c r="G54" s="24"/>
      <c r="H54" s="24"/>
      <c r="I54" s="24"/>
      <c r="J54" s="24"/>
      <c r="K54" s="24"/>
      <c r="L54" s="24"/>
      <c r="M54" s="24"/>
      <c r="N54" s="24"/>
      <c r="O54" s="24"/>
      <c r="P54" s="24"/>
      <c r="Q54" s="24"/>
      <c r="R54" s="24"/>
      <c r="S54" s="24"/>
      <c r="T54" s="24"/>
      <c r="U54" s="24"/>
      <c r="V54" s="24"/>
      <c r="W54" s="24"/>
      <c r="X54" s="24"/>
      <c r="Y54" s="24"/>
      <c r="Z54" s="24"/>
      <c r="AA54" s="275">
        <f>shinsei_SEKKEI2_DOC</f>
        <v>0</v>
      </c>
      <c r="AB54" s="275"/>
      <c r="AC54" s="275"/>
      <c r="AD54" s="275"/>
      <c r="AE54" s="275"/>
      <c r="AF54" s="275"/>
      <c r="AG54" s="275"/>
      <c r="AH54" s="275"/>
      <c r="AI54" s="275"/>
      <c r="AJ54" s="275"/>
      <c r="AK54" s="275"/>
      <c r="AL54" s="275"/>
      <c r="AM54" s="275"/>
      <c r="AN54" s="275"/>
      <c r="AO54" s="275"/>
      <c r="AP54" s="275"/>
      <c r="AQ54" s="275"/>
      <c r="AR54" s="275"/>
      <c r="AS54" s="275"/>
      <c r="AT54" s="275"/>
      <c r="AU54" s="275"/>
      <c r="AV54" s="275"/>
      <c r="AW54" s="275"/>
      <c r="AX54" s="275"/>
      <c r="AY54" s="275"/>
      <c r="AZ54" s="275"/>
      <c r="BA54" s="275"/>
      <c r="BB54" s="275"/>
      <c r="BC54" s="275"/>
      <c r="BD54" s="275"/>
      <c r="BE54" s="275"/>
      <c r="BF54" s="275"/>
      <c r="BG54" s="275"/>
      <c r="BH54" s="275"/>
      <c r="BI54" s="275"/>
      <c r="BJ54" s="275"/>
      <c r="BK54" s="275"/>
      <c r="BL54" s="275"/>
      <c r="BM54" s="275"/>
      <c r="BN54" s="275"/>
      <c r="BO54" s="275"/>
      <c r="BP54" s="275"/>
      <c r="BQ54" s="275"/>
      <c r="BR54" s="275"/>
      <c r="BS54" s="275"/>
      <c r="BT54" s="275"/>
      <c r="BU54" s="275"/>
      <c r="BV54" s="275"/>
      <c r="BW54" s="275"/>
      <c r="BX54" s="275"/>
      <c r="BY54" s="275"/>
      <c r="BZ54" s="275"/>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18</v>
      </c>
      <c r="C57" s="24"/>
      <c r="D57" s="24"/>
      <c r="E57" s="24"/>
      <c r="F57" s="24"/>
      <c r="G57" s="24"/>
      <c r="H57" s="24"/>
      <c r="I57" s="24"/>
      <c r="J57" s="24"/>
      <c r="K57" s="24"/>
      <c r="L57" s="24"/>
      <c r="M57" s="24"/>
      <c r="N57" s="24"/>
      <c r="O57" s="24"/>
      <c r="P57" s="24"/>
      <c r="Q57" s="24"/>
      <c r="R57" s="24"/>
      <c r="S57" s="24" t="s">
        <v>19</v>
      </c>
      <c r="T57" s="24"/>
      <c r="U57" s="275">
        <f>shinsei_SEKKEI3_SIKAKU</f>
        <v>0</v>
      </c>
      <c r="V57" s="275"/>
      <c r="W57" s="275"/>
      <c r="X57" s="275"/>
      <c r="Y57" s="65" t="s">
        <v>20</v>
      </c>
      <c r="Z57" s="24"/>
      <c r="AA57" s="24"/>
      <c r="AB57" s="24"/>
      <c r="AC57" s="24"/>
      <c r="AD57" s="24"/>
      <c r="AE57" s="24"/>
      <c r="AF57" s="24"/>
      <c r="AG57" s="24"/>
      <c r="AH57" s="24"/>
      <c r="AI57" s="24" t="s">
        <v>19</v>
      </c>
      <c r="AJ57" s="24"/>
      <c r="AK57" s="245">
        <f>shinsei_SEKKEI3_TOUROKU_KIKAN</f>
        <v>0</v>
      </c>
      <c r="AL57" s="245"/>
      <c r="AM57" s="245"/>
      <c r="AN57" s="245"/>
      <c r="AO57" s="245"/>
      <c r="AP57" s="245"/>
      <c r="AQ57" s="245"/>
      <c r="AR57" s="245"/>
      <c r="AS57" s="245"/>
      <c r="AT57" s="245"/>
      <c r="AU57" s="245"/>
      <c r="AV57" s="245"/>
      <c r="AW57" s="65" t="s">
        <v>21</v>
      </c>
      <c r="AX57" s="24"/>
      <c r="AY57" s="24"/>
      <c r="AZ57" s="24"/>
      <c r="BA57" s="24"/>
      <c r="BB57" s="24"/>
      <c r="BC57" s="24"/>
      <c r="BD57" s="24"/>
      <c r="BE57" s="24"/>
      <c r="BF57" s="275">
        <f>shinsei_SEKKEI3_KENSETUSI_NO</f>
        <v>0</v>
      </c>
      <c r="BG57" s="275"/>
      <c r="BH57" s="275"/>
      <c r="BI57" s="275"/>
      <c r="BJ57" s="275"/>
      <c r="BK57" s="275"/>
      <c r="BL57" s="275"/>
      <c r="BM57" s="275"/>
      <c r="BN57" s="275"/>
      <c r="BO57" s="275"/>
      <c r="BP57" s="275"/>
      <c r="BQ57" s="275"/>
      <c r="BR57" s="65" t="s">
        <v>22</v>
      </c>
      <c r="BS57" s="24"/>
      <c r="BT57" s="24"/>
      <c r="BU57" s="24"/>
      <c r="BV57" s="24"/>
      <c r="BW57" s="24"/>
      <c r="BX57" s="24"/>
      <c r="BY57" s="24"/>
      <c r="BZ57" s="24"/>
    </row>
    <row r="58" spans="1:78" s="2" customFormat="1" ht="16.5" customHeight="1">
      <c r="A58" s="24"/>
      <c r="B58" s="24" t="s">
        <v>13</v>
      </c>
      <c r="C58" s="24"/>
      <c r="D58" s="24"/>
      <c r="E58" s="24"/>
      <c r="F58" s="24"/>
      <c r="G58" s="24"/>
      <c r="H58" s="24"/>
      <c r="I58" s="24"/>
      <c r="J58" s="24"/>
      <c r="K58" s="24"/>
      <c r="L58" s="24"/>
      <c r="M58" s="24"/>
      <c r="N58" s="24"/>
      <c r="O58" s="24"/>
      <c r="P58" s="24"/>
      <c r="Q58" s="24"/>
      <c r="R58" s="275">
        <f>shinsei_SEKKEI3_NAME</f>
        <v>0</v>
      </c>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row>
    <row r="59" spans="1:78" s="2" customFormat="1" ht="16.5" customHeight="1">
      <c r="A59" s="24"/>
      <c r="B59" s="24" t="s">
        <v>23</v>
      </c>
      <c r="C59" s="24"/>
      <c r="D59" s="24"/>
      <c r="E59" s="24"/>
      <c r="F59" s="24"/>
      <c r="G59" s="24"/>
      <c r="H59" s="24"/>
      <c r="I59" s="24"/>
      <c r="J59" s="24"/>
      <c r="K59" s="24"/>
      <c r="L59" s="24"/>
      <c r="M59" s="24"/>
      <c r="N59" s="24"/>
      <c r="O59" s="24"/>
      <c r="P59" s="24"/>
      <c r="Q59" s="24"/>
      <c r="R59" s="24"/>
      <c r="S59" s="24" t="s">
        <v>19</v>
      </c>
      <c r="T59" s="24"/>
      <c r="U59" s="275">
        <f>shinsei_SEKKEI3_JIMU_SIKAKU</f>
        <v>0</v>
      </c>
      <c r="V59" s="275"/>
      <c r="W59" s="275"/>
      <c r="X59" s="275"/>
      <c r="Y59" s="65" t="s">
        <v>24</v>
      </c>
      <c r="Z59" s="24"/>
      <c r="AA59" s="24"/>
      <c r="AB59" s="24"/>
      <c r="AC59" s="24"/>
      <c r="AD59" s="24"/>
      <c r="AE59" s="24"/>
      <c r="AF59" s="24"/>
      <c r="AG59" s="24"/>
      <c r="AH59" s="24"/>
      <c r="AI59" s="24" t="s">
        <v>19</v>
      </c>
      <c r="AJ59" s="24"/>
      <c r="AK59" s="275">
        <f>shinsei_SEKKEI3_JIMU_TOUROKU_KIKAN</f>
        <v>0</v>
      </c>
      <c r="AL59" s="275"/>
      <c r="AM59" s="275"/>
      <c r="AN59" s="275"/>
      <c r="AO59" s="275"/>
      <c r="AP59" s="275"/>
      <c r="AQ59" s="275"/>
      <c r="AR59" s="275"/>
      <c r="AS59" s="275"/>
      <c r="AT59" s="24" t="s">
        <v>25</v>
      </c>
      <c r="AU59" s="24"/>
      <c r="AV59" s="24"/>
      <c r="AW59" s="24"/>
      <c r="AX59" s="65"/>
      <c r="AY59" s="24"/>
      <c r="AZ59" s="24"/>
      <c r="BA59" s="24"/>
      <c r="BB59" s="24"/>
      <c r="BC59" s="24"/>
      <c r="BD59" s="24"/>
      <c r="BE59" s="47"/>
      <c r="BF59" s="275">
        <f>shinsei_SEKKEI3_JIMU_NO</f>
        <v>0</v>
      </c>
      <c r="BG59" s="275"/>
      <c r="BH59" s="275"/>
      <c r="BI59" s="275"/>
      <c r="BJ59" s="275"/>
      <c r="BK59" s="275"/>
      <c r="BL59" s="275"/>
      <c r="BM59" s="275"/>
      <c r="BN59" s="275"/>
      <c r="BO59" s="275"/>
      <c r="BP59" s="275"/>
      <c r="BQ59" s="275"/>
      <c r="BR59" s="65" t="s">
        <v>22</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75">
        <f>shinsei_SEKKEI3_JIMU_NAME</f>
        <v>0</v>
      </c>
      <c r="S60" s="275"/>
      <c r="T60" s="275"/>
      <c r="U60" s="275"/>
      <c r="V60" s="275"/>
      <c r="W60" s="275"/>
      <c r="X60" s="275"/>
      <c r="Y60" s="275"/>
      <c r="Z60" s="275"/>
      <c r="AA60" s="275"/>
      <c r="AB60" s="275"/>
      <c r="AC60" s="275"/>
      <c r="AD60" s="275"/>
      <c r="AE60" s="275"/>
      <c r="AF60" s="275"/>
      <c r="AG60" s="275"/>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row>
    <row r="61" spans="1:78" s="2" customFormat="1" ht="16.5" customHeight="1">
      <c r="A61" s="24"/>
      <c r="B61" s="24" t="s">
        <v>28</v>
      </c>
      <c r="C61" s="24"/>
      <c r="D61" s="24"/>
      <c r="E61" s="24"/>
      <c r="F61" s="24"/>
      <c r="G61" s="24"/>
      <c r="H61" s="24"/>
      <c r="I61" s="24"/>
      <c r="J61" s="24"/>
      <c r="K61" s="24"/>
      <c r="L61" s="24"/>
      <c r="M61" s="24"/>
      <c r="N61" s="24"/>
      <c r="O61" s="24"/>
      <c r="P61" s="24"/>
      <c r="Q61" s="24"/>
      <c r="R61" s="275">
        <f>shinsei_SEKKEI3_POST_CODE</f>
        <v>0</v>
      </c>
      <c r="S61" s="275"/>
      <c r="T61" s="275"/>
      <c r="U61" s="275"/>
      <c r="V61" s="275"/>
      <c r="W61" s="275"/>
      <c r="X61" s="275"/>
      <c r="Y61" s="275"/>
      <c r="Z61" s="275"/>
      <c r="AA61" s="275"/>
      <c r="AB61" s="275"/>
      <c r="AC61" s="275"/>
      <c r="AD61" s="275"/>
      <c r="AE61" s="275"/>
      <c r="AF61" s="275"/>
      <c r="AG61" s="275"/>
      <c r="AH61" s="275"/>
      <c r="AI61" s="275"/>
      <c r="AJ61" s="275"/>
      <c r="AK61" s="275"/>
      <c r="AL61" s="275"/>
      <c r="AM61" s="275"/>
      <c r="AN61" s="275"/>
      <c r="AO61" s="275"/>
      <c r="AP61" s="275"/>
      <c r="AQ61" s="275"/>
      <c r="AR61" s="275"/>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row>
    <row r="62" spans="1:78" s="2" customFormat="1" ht="16.5" customHeight="1">
      <c r="A62" s="24"/>
      <c r="B62" s="24" t="s">
        <v>29</v>
      </c>
      <c r="C62" s="24"/>
      <c r="D62" s="24"/>
      <c r="E62" s="24"/>
      <c r="F62" s="24"/>
      <c r="G62" s="24"/>
      <c r="H62" s="24"/>
      <c r="I62" s="24"/>
      <c r="J62" s="24"/>
      <c r="K62" s="24"/>
      <c r="L62" s="24"/>
      <c r="M62" s="24"/>
      <c r="N62" s="24"/>
      <c r="O62" s="24"/>
      <c r="P62" s="24"/>
      <c r="Q62" s="24"/>
      <c r="R62" s="275" t="str">
        <f>shinsei_SEKKEI3_KEN&amp;shinsei_SEKKEI3_ADDRESS</f>
        <v/>
      </c>
      <c r="S62" s="275"/>
      <c r="T62" s="275"/>
      <c r="U62" s="275"/>
      <c r="V62" s="275"/>
      <c r="W62" s="275"/>
      <c r="X62" s="275"/>
      <c r="Y62" s="275"/>
      <c r="Z62" s="275"/>
      <c r="AA62" s="275"/>
      <c r="AB62" s="275"/>
      <c r="AC62" s="275"/>
      <c r="AD62" s="275"/>
      <c r="AE62" s="275"/>
      <c r="AF62" s="275"/>
      <c r="AG62" s="275"/>
      <c r="AH62" s="275"/>
      <c r="AI62" s="275"/>
      <c r="AJ62" s="275"/>
      <c r="AK62" s="275"/>
      <c r="AL62" s="275"/>
      <c r="AM62" s="275"/>
      <c r="AN62" s="275"/>
      <c r="AO62" s="275"/>
      <c r="AP62" s="275"/>
      <c r="AQ62" s="275"/>
      <c r="AR62" s="275"/>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row>
    <row r="63" spans="1:78" s="2" customFormat="1" ht="16.5" customHeight="1">
      <c r="A63" s="24"/>
      <c r="B63" s="24" t="s">
        <v>30</v>
      </c>
      <c r="C63" s="24"/>
      <c r="D63" s="24"/>
      <c r="E63" s="24"/>
      <c r="F63" s="24"/>
      <c r="G63" s="24"/>
      <c r="H63" s="24"/>
      <c r="I63" s="24"/>
      <c r="J63" s="24"/>
      <c r="K63" s="24"/>
      <c r="L63" s="24"/>
      <c r="M63" s="24"/>
      <c r="N63" s="24"/>
      <c r="O63" s="24"/>
      <c r="P63" s="24"/>
      <c r="Q63" s="24"/>
      <c r="R63" s="275">
        <f>shinsei_SEKKEI3_TEL</f>
        <v>0</v>
      </c>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275"/>
      <c r="AR63" s="275"/>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row>
    <row r="64" spans="1:78" s="2" customFormat="1" ht="16.5" customHeight="1">
      <c r="A64" s="24"/>
      <c r="B64" s="24" t="s">
        <v>33</v>
      </c>
      <c r="C64" s="24"/>
      <c r="D64" s="24"/>
      <c r="E64" s="24"/>
      <c r="F64" s="24"/>
      <c r="G64" s="24"/>
      <c r="H64" s="24"/>
      <c r="I64" s="24"/>
      <c r="J64" s="24"/>
      <c r="K64" s="24"/>
      <c r="L64" s="24"/>
      <c r="M64" s="24"/>
      <c r="N64" s="24"/>
      <c r="O64" s="24"/>
      <c r="P64" s="24"/>
      <c r="Q64" s="24"/>
      <c r="R64" s="24"/>
      <c r="S64" s="24"/>
      <c r="T64" s="24"/>
      <c r="U64" s="24"/>
      <c r="V64" s="24"/>
      <c r="W64" s="24"/>
      <c r="X64" s="24"/>
      <c r="Y64" s="24"/>
      <c r="Z64" s="47"/>
      <c r="AA64" s="275">
        <f>shinsei_SEKKEI3_DOC</f>
        <v>0</v>
      </c>
      <c r="AB64" s="275"/>
      <c r="AC64" s="275"/>
      <c r="AD64" s="275"/>
      <c r="AE64" s="275"/>
      <c r="AF64" s="275"/>
      <c r="AG64" s="275"/>
      <c r="AH64" s="275"/>
      <c r="AI64" s="275"/>
      <c r="AJ64" s="275"/>
      <c r="AK64" s="275"/>
      <c r="AL64" s="275"/>
      <c r="AM64" s="275"/>
      <c r="AN64" s="275"/>
      <c r="AO64" s="275"/>
      <c r="AP64" s="275"/>
      <c r="AQ64" s="275"/>
      <c r="AR64" s="275"/>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35</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36</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59" t="str" cm="1">
        <f t="array" ref="B69">IF(shinsei_20kouzou101__box="□","□","■")</f>
        <v>□</v>
      </c>
      <c r="C69" s="259"/>
      <c r="D69" s="24"/>
      <c r="E69" s="24" t="s">
        <v>598</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38</v>
      </c>
      <c r="C70" s="24"/>
      <c r="D70" s="24"/>
      <c r="E70" s="24"/>
      <c r="F70" s="24"/>
      <c r="G70" s="24"/>
      <c r="H70" s="24"/>
      <c r="I70" s="24"/>
      <c r="J70" s="24"/>
      <c r="K70" s="24"/>
      <c r="L70" s="275">
        <f>shinsei_20kouzou101_NAME</f>
        <v>0</v>
      </c>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599</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56</v>
      </c>
      <c r="AD71" s="24"/>
      <c r="AE71" s="24"/>
      <c r="AF71" s="245">
        <f>shinsei_20kouzou101_KOUZOUSEKKEI_KOUFU_NO</f>
        <v>0</v>
      </c>
      <c r="AG71" s="245"/>
      <c r="AH71" s="245"/>
      <c r="AI71" s="245"/>
      <c r="AJ71" s="245"/>
      <c r="AK71" s="245"/>
      <c r="AL71" s="245"/>
      <c r="AM71" s="245"/>
      <c r="AN71" s="245"/>
      <c r="AO71" s="245"/>
      <c r="AP71" s="245"/>
      <c r="AQ71" s="24" t="s">
        <v>22</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59" t="str">
        <f>IF(shinsei_20kouzou301__box="□","□","■")</f>
        <v>□</v>
      </c>
      <c r="C72" s="259"/>
      <c r="D72" s="24"/>
      <c r="E72" s="24" t="s">
        <v>600</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38</v>
      </c>
      <c r="C73" s="24"/>
      <c r="D73" s="24"/>
      <c r="E73" s="24"/>
      <c r="F73" s="24"/>
      <c r="G73" s="24"/>
      <c r="H73" s="24"/>
      <c r="I73" s="24"/>
      <c r="J73" s="24"/>
      <c r="K73" s="24"/>
      <c r="L73" s="275">
        <f>shinsei_20kouzou301_NAME</f>
        <v>0</v>
      </c>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599</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56</v>
      </c>
      <c r="AD74" s="24"/>
      <c r="AE74" s="24"/>
      <c r="AF74" s="245">
        <f>shinsei_20kouzou301_KOUZOUSEKKEI_KOUFU_NO</f>
        <v>0</v>
      </c>
      <c r="AG74" s="245"/>
      <c r="AH74" s="245"/>
      <c r="AI74" s="245"/>
      <c r="AJ74" s="245"/>
      <c r="AK74" s="245"/>
      <c r="AL74" s="245"/>
      <c r="AM74" s="245"/>
      <c r="AN74" s="245"/>
      <c r="AO74" s="245"/>
      <c r="AP74" s="245"/>
      <c r="AQ74" s="24" t="s">
        <v>22</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59" t="str">
        <f>IF(shinsei_20setubi101__box="□","□","■")</f>
        <v>□</v>
      </c>
      <c r="C76" s="259"/>
      <c r="D76" s="24"/>
      <c r="E76" s="24" t="s">
        <v>601</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38</v>
      </c>
      <c r="C77" s="24"/>
      <c r="D77" s="24"/>
      <c r="E77" s="24"/>
      <c r="F77" s="24"/>
      <c r="G77" s="24"/>
      <c r="H77" s="24"/>
      <c r="I77" s="24"/>
      <c r="J77" s="24"/>
      <c r="K77" s="24"/>
      <c r="L77" s="275">
        <f>shinsei_20setubi101_NAME</f>
        <v>0</v>
      </c>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602</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56</v>
      </c>
      <c r="AD78" s="24"/>
      <c r="AE78" s="24"/>
      <c r="AF78" s="245">
        <f>shinsei_20setubi101_SETUBISEKKEI_KOUFU_NO</f>
        <v>0</v>
      </c>
      <c r="AG78" s="245"/>
      <c r="AH78" s="245"/>
      <c r="AI78" s="245"/>
      <c r="AJ78" s="245"/>
      <c r="AK78" s="245"/>
      <c r="AL78" s="245"/>
      <c r="AM78" s="245"/>
      <c r="AN78" s="245"/>
      <c r="AO78" s="245"/>
      <c r="AP78" s="245"/>
      <c r="AQ78" s="24" t="s">
        <v>22</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38</v>
      </c>
      <c r="C79" s="24"/>
      <c r="D79" s="24"/>
      <c r="E79" s="24"/>
      <c r="F79" s="24"/>
      <c r="G79" s="24"/>
      <c r="H79" s="24"/>
      <c r="I79" s="24"/>
      <c r="J79" s="24"/>
      <c r="K79" s="24"/>
      <c r="L79" s="275">
        <f>shinsei_20setubi102_NAME</f>
        <v>0</v>
      </c>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602</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56</v>
      </c>
      <c r="AD80" s="24"/>
      <c r="AE80" s="24"/>
      <c r="AF80" s="245">
        <f>shinsei_20setubi102_NAMESETUBISEKKEI_KOUFU_NO</f>
        <v>0</v>
      </c>
      <c r="AG80" s="245"/>
      <c r="AH80" s="245"/>
      <c r="AI80" s="245"/>
      <c r="AJ80" s="245"/>
      <c r="AK80" s="245"/>
      <c r="AL80" s="245"/>
      <c r="AM80" s="245"/>
      <c r="AN80" s="245"/>
      <c r="AO80" s="245"/>
      <c r="AP80" s="245"/>
      <c r="AQ80" s="24" t="s">
        <v>22</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38</v>
      </c>
      <c r="C81" s="24"/>
      <c r="D81" s="24"/>
      <c r="E81" s="24"/>
      <c r="F81" s="24"/>
      <c r="G81" s="24"/>
      <c r="H81" s="24"/>
      <c r="I81" s="24"/>
      <c r="J81" s="24"/>
      <c r="K81" s="24"/>
      <c r="L81" s="275">
        <f>shinsei_20setubi103_NAME</f>
        <v>0</v>
      </c>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602</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56</v>
      </c>
      <c r="AD82" s="24"/>
      <c r="AE82" s="24"/>
      <c r="AF82" s="245">
        <f>shinsei_20setubi103_SETUBISEKKEI_KOUFU_NO</f>
        <v>0</v>
      </c>
      <c r="AG82" s="245"/>
      <c r="AH82" s="245"/>
      <c r="AI82" s="245"/>
      <c r="AJ82" s="245"/>
      <c r="AK82" s="245"/>
      <c r="AL82" s="245"/>
      <c r="AM82" s="245"/>
      <c r="AN82" s="245"/>
      <c r="AO82" s="245"/>
      <c r="AP82" s="245"/>
      <c r="AQ82" s="24" t="s">
        <v>22</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59" t="str">
        <f>IF(shinsei_20setubi301__box="□","□","■")</f>
        <v>□</v>
      </c>
      <c r="C83" s="259"/>
      <c r="D83" s="24"/>
      <c r="E83" s="24" t="s">
        <v>603</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38</v>
      </c>
      <c r="C84" s="24"/>
      <c r="D84" s="24"/>
      <c r="E84" s="24"/>
      <c r="F84" s="24"/>
      <c r="G84" s="24"/>
      <c r="H84" s="24"/>
      <c r="I84" s="24"/>
      <c r="J84" s="24"/>
      <c r="K84" s="24"/>
      <c r="L84" s="275">
        <f>shinsei_20setubi301_NAME</f>
        <v>0</v>
      </c>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602</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56</v>
      </c>
      <c r="AD85" s="24"/>
      <c r="AE85" s="24"/>
      <c r="AF85" s="245">
        <f>shinsei_20setubi301_SETUBISEKKEI_KOUFU_NO</f>
        <v>0</v>
      </c>
      <c r="AG85" s="245"/>
      <c r="AH85" s="245"/>
      <c r="AI85" s="245"/>
      <c r="AJ85" s="245"/>
      <c r="AK85" s="245"/>
      <c r="AL85" s="245"/>
      <c r="AM85" s="245"/>
      <c r="AN85" s="245"/>
      <c r="AO85" s="245"/>
      <c r="AP85" s="245"/>
      <c r="AQ85" s="24" t="s">
        <v>22</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38</v>
      </c>
      <c r="C86" s="24"/>
      <c r="D86" s="24"/>
      <c r="E86" s="24"/>
      <c r="F86" s="24"/>
      <c r="G86" s="24"/>
      <c r="H86" s="24"/>
      <c r="I86" s="24"/>
      <c r="J86" s="24"/>
      <c r="K86" s="24"/>
      <c r="L86" s="275">
        <f>shinsei_20setubi302_NAME</f>
        <v>0</v>
      </c>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602</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56</v>
      </c>
      <c r="AD87" s="24"/>
      <c r="AE87" s="24"/>
      <c r="AF87" s="245">
        <f>shinsei_20setubi302_SETUBISEKKEI_KOUFU_NO</f>
        <v>0</v>
      </c>
      <c r="AG87" s="245"/>
      <c r="AH87" s="245"/>
      <c r="AI87" s="245"/>
      <c r="AJ87" s="245"/>
      <c r="AK87" s="245"/>
      <c r="AL87" s="245"/>
      <c r="AM87" s="245"/>
      <c r="AN87" s="245"/>
      <c r="AO87" s="245"/>
      <c r="AP87" s="245"/>
      <c r="AQ87" s="24" t="s">
        <v>22</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38</v>
      </c>
      <c r="C88" s="24"/>
      <c r="D88" s="24"/>
      <c r="E88" s="24"/>
      <c r="F88" s="24"/>
      <c r="G88" s="24"/>
      <c r="H88" s="24"/>
      <c r="I88" s="24"/>
      <c r="J88" s="24"/>
      <c r="K88" s="24"/>
      <c r="L88" s="275">
        <f>shinsei_20setubi303_NAME</f>
        <v>0</v>
      </c>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602</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56</v>
      </c>
      <c r="AD89" s="24"/>
      <c r="AE89" s="24"/>
      <c r="AF89" s="245">
        <f>shinsei_20setubi303_SETUBISEKKEI_KOUFU_NO</f>
        <v>0</v>
      </c>
      <c r="AG89" s="245"/>
      <c r="AH89" s="245"/>
      <c r="AI89" s="245"/>
      <c r="AJ89" s="245"/>
      <c r="AK89" s="245"/>
      <c r="AL89" s="245"/>
      <c r="AM89" s="245"/>
      <c r="AN89" s="245"/>
      <c r="AO89" s="245"/>
      <c r="AP89" s="245"/>
      <c r="AQ89" s="24" t="s">
        <v>22</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39</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40</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41</v>
      </c>
      <c r="C94" s="24"/>
      <c r="D94" s="24"/>
      <c r="E94" s="24"/>
      <c r="F94" s="24"/>
      <c r="G94" s="24"/>
      <c r="H94" s="24"/>
      <c r="I94" s="24"/>
      <c r="J94" s="24"/>
      <c r="K94" s="24"/>
      <c r="L94" s="24"/>
      <c r="M94" s="24"/>
      <c r="N94" s="24"/>
      <c r="O94" s="24"/>
      <c r="P94" s="24"/>
      <c r="Q94" s="24"/>
      <c r="R94" s="275">
        <f>shinsei_SETUBI_NAME</f>
        <v>0</v>
      </c>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row>
    <row r="95" spans="1:78" s="2" customFormat="1" ht="16.5" customHeight="1">
      <c r="A95" s="24"/>
      <c r="B95" s="24" t="s">
        <v>42</v>
      </c>
      <c r="C95" s="24"/>
      <c r="D95" s="24"/>
      <c r="E95" s="24"/>
      <c r="F95" s="24"/>
      <c r="G95" s="24"/>
      <c r="H95" s="24"/>
      <c r="I95" s="24"/>
      <c r="J95" s="24"/>
      <c r="K95" s="24"/>
      <c r="L95" s="24"/>
      <c r="M95" s="24"/>
      <c r="N95" s="24"/>
      <c r="O95" s="24"/>
      <c r="P95" s="24"/>
      <c r="Q95" s="24"/>
      <c r="R95" s="275">
        <f>shinsei_SETUBI_COMPANY</f>
        <v>0</v>
      </c>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row>
    <row r="96" spans="1:78" s="2" customFormat="1" ht="16.5" customHeight="1">
      <c r="A96" s="24"/>
      <c r="B96" s="24" t="s">
        <v>14</v>
      </c>
      <c r="C96" s="24"/>
      <c r="D96" s="24"/>
      <c r="E96" s="24"/>
      <c r="F96" s="24"/>
      <c r="G96" s="24"/>
      <c r="H96" s="24"/>
      <c r="I96" s="24"/>
      <c r="J96" s="24"/>
      <c r="K96" s="24"/>
      <c r="L96" s="24"/>
      <c r="M96" s="24"/>
      <c r="N96" s="24"/>
      <c r="O96" s="24"/>
      <c r="P96" s="24"/>
      <c r="Q96" s="24"/>
      <c r="R96" s="275">
        <f>shinsei_SETUBI_POST_CODE</f>
        <v>0</v>
      </c>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row>
    <row r="97" spans="1:78" s="2" customFormat="1" ht="16.5" customHeight="1">
      <c r="A97" s="24"/>
      <c r="B97" s="24" t="s">
        <v>43</v>
      </c>
      <c r="C97" s="24"/>
      <c r="D97" s="24"/>
      <c r="E97" s="24"/>
      <c r="F97" s="24"/>
      <c r="G97" s="24"/>
      <c r="H97" s="24"/>
      <c r="I97" s="24"/>
      <c r="J97" s="24"/>
      <c r="K97" s="24"/>
      <c r="L97" s="24"/>
      <c r="M97" s="24"/>
      <c r="N97" s="24"/>
      <c r="O97" s="24"/>
      <c r="P97" s="24"/>
      <c r="Q97" s="24"/>
      <c r="R97" s="275" t="str">
        <f>shinsei_SETUBI_KEN&amp;shinsei_SETUBI_ADDRESS</f>
        <v/>
      </c>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row>
    <row r="98" spans="1:78" s="2" customFormat="1" ht="16.5" customHeight="1">
      <c r="A98" s="24"/>
      <c r="B98" s="24" t="s">
        <v>16</v>
      </c>
      <c r="C98" s="24"/>
      <c r="D98" s="24"/>
      <c r="E98" s="24"/>
      <c r="F98" s="24"/>
      <c r="G98" s="24"/>
      <c r="H98" s="24"/>
      <c r="I98" s="24"/>
      <c r="J98" s="24"/>
      <c r="K98" s="24"/>
      <c r="L98" s="24"/>
      <c r="M98" s="24"/>
      <c r="N98" s="24"/>
      <c r="O98" s="24"/>
      <c r="P98" s="24"/>
      <c r="Q98" s="24"/>
      <c r="R98" s="275">
        <f>shinsei_SETUBI_TEL</f>
        <v>0</v>
      </c>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row>
    <row r="99" spans="1:78" s="2" customFormat="1" ht="16.5" customHeight="1">
      <c r="A99" s="24"/>
      <c r="B99" s="24" t="s">
        <v>44</v>
      </c>
      <c r="C99" s="24"/>
      <c r="D99" s="24"/>
      <c r="E99" s="24"/>
      <c r="F99" s="24"/>
      <c r="G99" s="24"/>
      <c r="H99" s="24"/>
      <c r="I99" s="24"/>
      <c r="J99" s="24"/>
      <c r="K99" s="24"/>
      <c r="L99" s="24"/>
      <c r="M99" s="24"/>
      <c r="N99" s="24"/>
      <c r="O99" s="24"/>
      <c r="P99" s="24"/>
      <c r="Q99" s="24"/>
      <c r="R99" s="275">
        <f>shinsei_SETUBI_REGIST_NO</f>
        <v>0</v>
      </c>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row>
    <row r="100" spans="1:78" s="2" customFormat="1" ht="16.5" customHeight="1">
      <c r="A100" s="24"/>
      <c r="B100" s="24" t="s">
        <v>45</v>
      </c>
      <c r="C100" s="24"/>
      <c r="D100" s="24"/>
      <c r="E100" s="24"/>
      <c r="F100" s="24"/>
      <c r="G100" s="24"/>
      <c r="H100" s="24"/>
      <c r="I100" s="24"/>
      <c r="J100" s="24"/>
      <c r="K100" s="24"/>
      <c r="L100" s="24"/>
      <c r="M100" s="24"/>
      <c r="N100" s="24"/>
      <c r="O100" s="24"/>
      <c r="P100" s="24"/>
      <c r="Q100" s="24"/>
      <c r="R100" s="65"/>
      <c r="S100" s="65"/>
      <c r="T100" s="65"/>
      <c r="U100" s="24"/>
      <c r="V100" s="24"/>
      <c r="W100" s="24"/>
      <c r="X100" s="275">
        <f>shinsei_SETUBI_DOC</f>
        <v>0</v>
      </c>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46</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41</v>
      </c>
      <c r="C103" s="24"/>
      <c r="D103" s="24"/>
      <c r="E103" s="24"/>
      <c r="F103" s="24"/>
      <c r="G103" s="24"/>
      <c r="H103" s="24"/>
      <c r="I103" s="24"/>
      <c r="J103" s="24"/>
      <c r="K103" s="24"/>
      <c r="L103" s="24"/>
      <c r="M103" s="24"/>
      <c r="N103" s="24"/>
      <c r="O103" s="24"/>
      <c r="P103" s="24"/>
      <c r="Q103" s="24"/>
      <c r="R103" s="275">
        <f>shinsei_SETUBI1_NAME</f>
        <v>0</v>
      </c>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row>
    <row r="104" spans="1:78" s="2" customFormat="1" ht="16.5" customHeight="1">
      <c r="A104" s="24"/>
      <c r="B104" s="24" t="s">
        <v>42</v>
      </c>
      <c r="C104" s="24"/>
      <c r="D104" s="24"/>
      <c r="E104" s="24"/>
      <c r="F104" s="24"/>
      <c r="G104" s="24"/>
      <c r="H104" s="24"/>
      <c r="I104" s="24"/>
      <c r="J104" s="24"/>
      <c r="K104" s="24"/>
      <c r="L104" s="24"/>
      <c r="M104" s="24"/>
      <c r="N104" s="24"/>
      <c r="O104" s="24"/>
      <c r="P104" s="24"/>
      <c r="Q104" s="24"/>
      <c r="R104" s="275">
        <f>shinsei_SETUBI1_COMPANY</f>
        <v>0</v>
      </c>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row>
    <row r="105" spans="1:78" s="2" customFormat="1" ht="16.5" customHeight="1">
      <c r="A105" s="24"/>
      <c r="B105" s="24" t="s">
        <v>14</v>
      </c>
      <c r="C105" s="24"/>
      <c r="D105" s="24"/>
      <c r="E105" s="24"/>
      <c r="F105" s="24"/>
      <c r="G105" s="24"/>
      <c r="H105" s="24"/>
      <c r="I105" s="24"/>
      <c r="J105" s="24"/>
      <c r="K105" s="24"/>
      <c r="L105" s="24"/>
      <c r="M105" s="24"/>
      <c r="N105" s="24"/>
      <c r="O105" s="24"/>
      <c r="P105" s="24"/>
      <c r="Q105" s="24"/>
      <c r="R105" s="275">
        <f>shinsei_SETUBI1_POST_CODE</f>
        <v>0</v>
      </c>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c r="AX105" s="275"/>
      <c r="AY105" s="275"/>
      <c r="AZ105" s="275"/>
      <c r="BA105" s="275"/>
      <c r="BB105" s="275"/>
      <c r="BC105" s="275"/>
      <c r="BD105" s="275"/>
      <c r="BE105" s="275"/>
      <c r="BF105" s="275"/>
      <c r="BG105" s="275"/>
      <c r="BH105" s="275"/>
      <c r="BI105" s="275"/>
      <c r="BJ105" s="275"/>
      <c r="BK105" s="275"/>
      <c r="BL105" s="275"/>
      <c r="BM105" s="275"/>
      <c r="BN105" s="275"/>
      <c r="BO105" s="275"/>
      <c r="BP105" s="275"/>
      <c r="BQ105" s="275"/>
      <c r="BR105" s="275"/>
      <c r="BS105" s="275"/>
      <c r="BT105" s="275"/>
      <c r="BU105" s="275"/>
      <c r="BV105" s="275"/>
      <c r="BW105" s="275"/>
      <c r="BX105" s="275"/>
      <c r="BY105" s="275"/>
      <c r="BZ105" s="275"/>
    </row>
    <row r="106" spans="1:78" s="2" customFormat="1" ht="16.5" customHeight="1">
      <c r="A106" s="24"/>
      <c r="B106" s="24" t="s">
        <v>43</v>
      </c>
      <c r="C106" s="24"/>
      <c r="D106" s="24"/>
      <c r="E106" s="24"/>
      <c r="F106" s="24"/>
      <c r="G106" s="24"/>
      <c r="H106" s="24"/>
      <c r="I106" s="24"/>
      <c r="J106" s="24"/>
      <c r="K106" s="24"/>
      <c r="L106" s="24"/>
      <c r="M106" s="24"/>
      <c r="N106" s="24"/>
      <c r="O106" s="24"/>
      <c r="P106" s="24"/>
      <c r="Q106" s="24"/>
      <c r="R106" s="275" t="str">
        <f>shinsei_SETUBI1_KEN&amp;shinsei_SETUBI1_ADDRESS</f>
        <v/>
      </c>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c r="AX106" s="275"/>
      <c r="AY106" s="275"/>
      <c r="AZ106" s="275"/>
      <c r="BA106" s="275"/>
      <c r="BB106" s="275"/>
      <c r="BC106" s="275"/>
      <c r="BD106" s="275"/>
      <c r="BE106" s="275"/>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row>
    <row r="107" spans="1:78" s="2" customFormat="1" ht="16.5" customHeight="1">
      <c r="A107" s="24"/>
      <c r="B107" s="24" t="s">
        <v>16</v>
      </c>
      <c r="C107" s="24"/>
      <c r="D107" s="24"/>
      <c r="E107" s="24"/>
      <c r="F107" s="24"/>
      <c r="G107" s="24"/>
      <c r="H107" s="24"/>
      <c r="I107" s="24"/>
      <c r="J107" s="24"/>
      <c r="K107" s="24"/>
      <c r="L107" s="24"/>
      <c r="M107" s="24"/>
      <c r="N107" s="24"/>
      <c r="O107" s="24"/>
      <c r="P107" s="24"/>
      <c r="Q107" s="24"/>
      <c r="R107" s="275">
        <f>shinsei_SETUBI1_TEL</f>
        <v>0</v>
      </c>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5"/>
      <c r="BC107" s="275"/>
      <c r="BD107" s="275"/>
      <c r="BE107" s="275"/>
      <c r="BF107" s="275"/>
      <c r="BG107" s="275"/>
      <c r="BH107" s="275"/>
      <c r="BI107" s="275"/>
      <c r="BJ107" s="275"/>
      <c r="BK107" s="275"/>
      <c r="BL107" s="275"/>
      <c r="BM107" s="275"/>
      <c r="BN107" s="275"/>
      <c r="BO107" s="275"/>
      <c r="BP107" s="275"/>
      <c r="BQ107" s="275"/>
      <c r="BR107" s="275"/>
      <c r="BS107" s="275"/>
      <c r="BT107" s="275"/>
      <c r="BU107" s="275"/>
      <c r="BV107" s="275"/>
      <c r="BW107" s="275"/>
      <c r="BX107" s="275"/>
      <c r="BY107" s="275"/>
      <c r="BZ107" s="275"/>
    </row>
    <row r="108" spans="1:78" s="2" customFormat="1" ht="16.5" customHeight="1">
      <c r="A108" s="24"/>
      <c r="B108" s="24" t="s">
        <v>44</v>
      </c>
      <c r="C108" s="24"/>
      <c r="D108" s="24"/>
      <c r="E108" s="24"/>
      <c r="F108" s="24"/>
      <c r="G108" s="24"/>
      <c r="H108" s="24"/>
      <c r="I108" s="24"/>
      <c r="J108" s="24"/>
      <c r="K108" s="24"/>
      <c r="L108" s="24"/>
      <c r="M108" s="24"/>
      <c r="N108" s="24"/>
      <c r="O108" s="24"/>
      <c r="P108" s="24"/>
      <c r="Q108" s="24"/>
      <c r="R108" s="275">
        <f>shinsei_SETUBI1_REGIST_NO</f>
        <v>0</v>
      </c>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c r="AX108" s="275"/>
      <c r="AY108" s="275"/>
      <c r="AZ108" s="275"/>
      <c r="BA108" s="275"/>
      <c r="BB108" s="275"/>
      <c r="BC108" s="275"/>
      <c r="BD108" s="275"/>
      <c r="BE108" s="275"/>
      <c r="BF108" s="275"/>
      <c r="BG108" s="275"/>
      <c r="BH108" s="275"/>
      <c r="BI108" s="275"/>
      <c r="BJ108" s="275"/>
      <c r="BK108" s="275"/>
      <c r="BL108" s="275"/>
      <c r="BM108" s="275"/>
      <c r="BN108" s="275"/>
      <c r="BO108" s="275"/>
      <c r="BP108" s="275"/>
      <c r="BQ108" s="275"/>
      <c r="BR108" s="275"/>
      <c r="BS108" s="275"/>
      <c r="BT108" s="275"/>
      <c r="BU108" s="275"/>
      <c r="BV108" s="275"/>
      <c r="BW108" s="275"/>
      <c r="BX108" s="275"/>
      <c r="BY108" s="275"/>
      <c r="BZ108" s="275"/>
    </row>
    <row r="109" spans="1:78" s="2" customFormat="1" ht="16.5" customHeight="1">
      <c r="A109" s="24"/>
      <c r="B109" s="24" t="s">
        <v>45</v>
      </c>
      <c r="C109" s="24"/>
      <c r="D109" s="24"/>
      <c r="E109" s="24"/>
      <c r="F109" s="24"/>
      <c r="G109" s="24"/>
      <c r="H109" s="24"/>
      <c r="I109" s="24"/>
      <c r="J109" s="24"/>
      <c r="K109" s="24"/>
      <c r="L109" s="24"/>
      <c r="M109" s="24"/>
      <c r="N109" s="24"/>
      <c r="O109" s="24"/>
      <c r="P109" s="24"/>
      <c r="Q109" s="24"/>
      <c r="R109" s="65"/>
      <c r="S109" s="65"/>
      <c r="T109" s="65"/>
      <c r="U109" s="24"/>
      <c r="V109" s="24"/>
      <c r="W109" s="24"/>
      <c r="X109" s="275">
        <f>shinsei_SETUBI1_DOC</f>
        <v>0</v>
      </c>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c r="AX109" s="275"/>
      <c r="AY109" s="275"/>
      <c r="AZ109" s="275"/>
      <c r="BA109" s="275"/>
      <c r="BB109" s="275"/>
      <c r="BC109" s="275"/>
      <c r="BD109" s="275"/>
      <c r="BE109" s="275"/>
      <c r="BF109" s="275"/>
      <c r="BG109" s="275"/>
      <c r="BH109" s="275"/>
      <c r="BI109" s="275"/>
      <c r="BJ109" s="275"/>
      <c r="BK109" s="275"/>
      <c r="BL109" s="275"/>
      <c r="BM109" s="275"/>
      <c r="BN109" s="275"/>
      <c r="BO109" s="275"/>
      <c r="BP109" s="275"/>
      <c r="BQ109" s="275"/>
      <c r="BR109" s="275"/>
      <c r="BS109" s="275"/>
      <c r="BT109" s="275"/>
      <c r="BU109" s="275"/>
      <c r="BV109" s="275"/>
      <c r="BW109" s="275"/>
      <c r="BX109" s="275"/>
      <c r="BY109" s="275"/>
      <c r="BZ109" s="275"/>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41</v>
      </c>
      <c r="C112" s="24"/>
      <c r="D112" s="24"/>
      <c r="E112" s="24"/>
      <c r="F112" s="24"/>
      <c r="G112" s="24"/>
      <c r="H112" s="24"/>
      <c r="I112" s="24"/>
      <c r="J112" s="24"/>
      <c r="K112" s="24"/>
      <c r="L112" s="24"/>
      <c r="M112" s="24"/>
      <c r="N112" s="24"/>
      <c r="O112" s="24"/>
      <c r="P112" s="24"/>
      <c r="Q112" s="24"/>
      <c r="R112" s="275">
        <f>shinsei_SETUBI2_NAME</f>
        <v>0</v>
      </c>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c r="AX112" s="275"/>
      <c r="AY112" s="275"/>
      <c r="AZ112" s="275"/>
      <c r="BA112" s="275"/>
      <c r="BB112" s="275"/>
      <c r="BC112" s="275"/>
      <c r="BD112" s="275"/>
      <c r="BE112" s="275"/>
      <c r="BF112" s="275"/>
      <c r="BG112" s="275"/>
      <c r="BH112" s="275"/>
      <c r="BI112" s="275"/>
      <c r="BJ112" s="275"/>
      <c r="BK112" s="275"/>
      <c r="BL112" s="275"/>
      <c r="BM112" s="275"/>
      <c r="BN112" s="275"/>
      <c r="BO112" s="275"/>
      <c r="BP112" s="275"/>
      <c r="BQ112" s="275"/>
      <c r="BR112" s="275"/>
      <c r="BS112" s="275"/>
      <c r="BT112" s="275"/>
      <c r="BU112" s="275"/>
      <c r="BV112" s="275"/>
      <c r="BW112" s="275"/>
      <c r="BX112" s="275"/>
      <c r="BY112" s="275"/>
      <c r="BZ112" s="275"/>
    </row>
    <row r="113" spans="1:78" s="2" customFormat="1" ht="16.5" customHeight="1">
      <c r="A113" s="24"/>
      <c r="B113" s="24" t="s">
        <v>42</v>
      </c>
      <c r="C113" s="24"/>
      <c r="D113" s="24"/>
      <c r="E113" s="24"/>
      <c r="F113" s="24"/>
      <c r="G113" s="24"/>
      <c r="H113" s="24"/>
      <c r="I113" s="24"/>
      <c r="J113" s="24"/>
      <c r="K113" s="24"/>
      <c r="L113" s="24"/>
      <c r="M113" s="24"/>
      <c r="N113" s="24"/>
      <c r="O113" s="24"/>
      <c r="P113" s="24"/>
      <c r="Q113" s="24"/>
      <c r="R113" s="275">
        <f>shinsei_SETUBI2_COMPANY</f>
        <v>0</v>
      </c>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c r="AX113" s="275"/>
      <c r="AY113" s="275"/>
      <c r="AZ113" s="275"/>
      <c r="BA113" s="275"/>
      <c r="BB113" s="275"/>
      <c r="BC113" s="275"/>
      <c r="BD113" s="275"/>
      <c r="BE113" s="275"/>
      <c r="BF113" s="275"/>
      <c r="BG113" s="275"/>
      <c r="BH113" s="275"/>
      <c r="BI113" s="275"/>
      <c r="BJ113" s="275"/>
      <c r="BK113" s="275"/>
      <c r="BL113" s="275"/>
      <c r="BM113" s="275"/>
      <c r="BN113" s="275"/>
      <c r="BO113" s="275"/>
      <c r="BP113" s="275"/>
      <c r="BQ113" s="275"/>
      <c r="BR113" s="275"/>
      <c r="BS113" s="275"/>
      <c r="BT113" s="275"/>
      <c r="BU113" s="275"/>
      <c r="BV113" s="275"/>
      <c r="BW113" s="275"/>
      <c r="BX113" s="275"/>
      <c r="BY113" s="275"/>
      <c r="BZ113" s="275"/>
    </row>
    <row r="114" spans="1:78" s="2" customFormat="1" ht="16.5" customHeight="1">
      <c r="A114" s="24"/>
      <c r="B114" s="24" t="s">
        <v>14</v>
      </c>
      <c r="C114" s="24"/>
      <c r="D114" s="24"/>
      <c r="E114" s="24"/>
      <c r="F114" s="24"/>
      <c r="G114" s="24"/>
      <c r="H114" s="24"/>
      <c r="I114" s="24"/>
      <c r="J114" s="24"/>
      <c r="K114" s="24"/>
      <c r="L114" s="24"/>
      <c r="M114" s="24"/>
      <c r="N114" s="24"/>
      <c r="O114" s="24"/>
      <c r="P114" s="24"/>
      <c r="Q114" s="24"/>
      <c r="R114" s="275">
        <f>shinsei_SETUBI2_POST_CODE</f>
        <v>0</v>
      </c>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c r="AX114" s="275"/>
      <c r="AY114" s="275"/>
      <c r="AZ114" s="275"/>
      <c r="BA114" s="275"/>
      <c r="BB114" s="275"/>
      <c r="BC114" s="275"/>
      <c r="BD114" s="275"/>
      <c r="BE114" s="275"/>
      <c r="BF114" s="275"/>
      <c r="BG114" s="275"/>
      <c r="BH114" s="275"/>
      <c r="BI114" s="275"/>
      <c r="BJ114" s="275"/>
      <c r="BK114" s="275"/>
      <c r="BL114" s="275"/>
      <c r="BM114" s="275"/>
      <c r="BN114" s="275"/>
      <c r="BO114" s="275"/>
      <c r="BP114" s="275"/>
      <c r="BQ114" s="275"/>
      <c r="BR114" s="275"/>
      <c r="BS114" s="275"/>
      <c r="BT114" s="275"/>
      <c r="BU114" s="275"/>
      <c r="BV114" s="275"/>
      <c r="BW114" s="275"/>
      <c r="BX114" s="275"/>
      <c r="BY114" s="275"/>
      <c r="BZ114" s="275"/>
    </row>
    <row r="115" spans="1:78" s="2" customFormat="1" ht="16.5" customHeight="1">
      <c r="A115" s="24"/>
      <c r="B115" s="24" t="s">
        <v>43</v>
      </c>
      <c r="C115" s="24"/>
      <c r="D115" s="24"/>
      <c r="E115" s="24"/>
      <c r="F115" s="24"/>
      <c r="G115" s="24"/>
      <c r="H115" s="24"/>
      <c r="I115" s="24"/>
      <c r="J115" s="24"/>
      <c r="K115" s="24"/>
      <c r="L115" s="24"/>
      <c r="M115" s="24"/>
      <c r="N115" s="24"/>
      <c r="O115" s="24"/>
      <c r="P115" s="24"/>
      <c r="Q115" s="24"/>
      <c r="R115" s="275" t="str">
        <f>shinsei_SETUBI2_KEN&amp;shinsei_SETUBI2_ADDRESS</f>
        <v/>
      </c>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c r="AX115" s="275"/>
      <c r="AY115" s="275"/>
      <c r="AZ115" s="275"/>
      <c r="BA115" s="275"/>
      <c r="BB115" s="275"/>
      <c r="BC115" s="275"/>
      <c r="BD115" s="275"/>
      <c r="BE115" s="275"/>
      <c r="BF115" s="275"/>
      <c r="BG115" s="275"/>
      <c r="BH115" s="275"/>
      <c r="BI115" s="275"/>
      <c r="BJ115" s="275"/>
      <c r="BK115" s="275"/>
      <c r="BL115" s="275"/>
      <c r="BM115" s="275"/>
      <c r="BN115" s="275"/>
      <c r="BO115" s="275"/>
      <c r="BP115" s="275"/>
      <c r="BQ115" s="275"/>
      <c r="BR115" s="275"/>
      <c r="BS115" s="275"/>
      <c r="BT115" s="275"/>
      <c r="BU115" s="275"/>
      <c r="BV115" s="275"/>
      <c r="BW115" s="275"/>
      <c r="BX115" s="275"/>
      <c r="BY115" s="275"/>
      <c r="BZ115" s="275"/>
    </row>
    <row r="116" spans="1:78" s="2" customFormat="1" ht="16.5" customHeight="1">
      <c r="A116" s="24"/>
      <c r="B116" s="24" t="s">
        <v>16</v>
      </c>
      <c r="C116" s="24"/>
      <c r="D116" s="24"/>
      <c r="E116" s="24"/>
      <c r="F116" s="24"/>
      <c r="G116" s="24"/>
      <c r="H116" s="24"/>
      <c r="I116" s="24"/>
      <c r="J116" s="24"/>
      <c r="K116" s="24"/>
      <c r="L116" s="24"/>
      <c r="M116" s="24"/>
      <c r="N116" s="24"/>
      <c r="O116" s="24"/>
      <c r="P116" s="24"/>
      <c r="Q116" s="24"/>
      <c r="R116" s="275">
        <f>shinsei_SETUBI2_TEL</f>
        <v>0</v>
      </c>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c r="AX116" s="275"/>
      <c r="AY116" s="275"/>
      <c r="AZ116" s="275"/>
      <c r="BA116" s="275"/>
      <c r="BB116" s="275"/>
      <c r="BC116" s="275"/>
      <c r="BD116" s="275"/>
      <c r="BE116" s="275"/>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row>
    <row r="117" spans="1:78" s="2" customFormat="1" ht="16.5" customHeight="1">
      <c r="A117" s="24"/>
      <c r="B117" s="24" t="s">
        <v>44</v>
      </c>
      <c r="C117" s="24"/>
      <c r="D117" s="24"/>
      <c r="E117" s="24"/>
      <c r="F117" s="24"/>
      <c r="G117" s="24"/>
      <c r="H117" s="24"/>
      <c r="I117" s="24"/>
      <c r="J117" s="24"/>
      <c r="K117" s="24"/>
      <c r="L117" s="24"/>
      <c r="M117" s="24"/>
      <c r="N117" s="24"/>
      <c r="O117" s="24"/>
      <c r="P117" s="24"/>
      <c r="Q117" s="24"/>
      <c r="R117" s="275">
        <f>shinsei_SETUBI2_REGIST_NO</f>
        <v>0</v>
      </c>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5"/>
      <c r="BH117" s="275"/>
      <c r="BI117" s="275"/>
      <c r="BJ117" s="275"/>
      <c r="BK117" s="275"/>
      <c r="BL117" s="275"/>
      <c r="BM117" s="275"/>
      <c r="BN117" s="275"/>
      <c r="BO117" s="275"/>
      <c r="BP117" s="275"/>
      <c r="BQ117" s="275"/>
      <c r="BR117" s="275"/>
      <c r="BS117" s="275"/>
      <c r="BT117" s="275"/>
      <c r="BU117" s="275"/>
      <c r="BV117" s="275"/>
      <c r="BW117" s="275"/>
      <c r="BX117" s="275"/>
      <c r="BY117" s="275"/>
      <c r="BZ117" s="275"/>
    </row>
    <row r="118" spans="1:78" s="2" customFormat="1" ht="16.5" customHeight="1">
      <c r="A118" s="24"/>
      <c r="B118" s="24" t="s">
        <v>45</v>
      </c>
      <c r="C118" s="24"/>
      <c r="D118" s="24"/>
      <c r="E118" s="24"/>
      <c r="F118" s="24"/>
      <c r="G118" s="24"/>
      <c r="H118" s="24"/>
      <c r="I118" s="24"/>
      <c r="J118" s="24"/>
      <c r="K118" s="24"/>
      <c r="L118" s="24"/>
      <c r="M118" s="24"/>
      <c r="N118" s="24"/>
      <c r="O118" s="24"/>
      <c r="P118" s="24"/>
      <c r="Q118" s="24"/>
      <c r="R118" s="65"/>
      <c r="S118" s="65"/>
      <c r="T118" s="65"/>
      <c r="U118" s="24"/>
      <c r="V118" s="24"/>
      <c r="W118" s="24"/>
      <c r="X118" s="275">
        <f>shinsei_SETUBI2_DOC</f>
        <v>0</v>
      </c>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41</v>
      </c>
      <c r="C121" s="24"/>
      <c r="D121" s="24"/>
      <c r="E121" s="24"/>
      <c r="F121" s="24"/>
      <c r="G121" s="24"/>
      <c r="H121" s="24"/>
      <c r="I121" s="24"/>
      <c r="J121" s="24"/>
      <c r="K121" s="24"/>
      <c r="L121" s="24"/>
      <c r="M121" s="24"/>
      <c r="N121" s="24"/>
      <c r="O121" s="24"/>
      <c r="P121" s="24"/>
      <c r="Q121" s="24"/>
      <c r="R121" s="275">
        <f>shinsei_SETUBI3_NAME</f>
        <v>0</v>
      </c>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c r="AX121" s="275"/>
      <c r="AY121" s="275"/>
      <c r="AZ121" s="275"/>
      <c r="BA121" s="275"/>
      <c r="BB121" s="275"/>
      <c r="BC121" s="275"/>
      <c r="BD121" s="275"/>
      <c r="BE121" s="275"/>
      <c r="BF121" s="275"/>
      <c r="BG121" s="275"/>
      <c r="BH121" s="275"/>
      <c r="BI121" s="275"/>
      <c r="BJ121" s="275"/>
      <c r="BK121" s="275"/>
      <c r="BL121" s="275"/>
      <c r="BM121" s="275"/>
      <c r="BN121" s="275"/>
      <c r="BO121" s="275"/>
      <c r="BP121" s="275"/>
      <c r="BQ121" s="275"/>
      <c r="BR121" s="275"/>
      <c r="BS121" s="275"/>
      <c r="BT121" s="275"/>
      <c r="BU121" s="275"/>
      <c r="BV121" s="275"/>
      <c r="BW121" s="275"/>
      <c r="BX121" s="275"/>
      <c r="BY121" s="275"/>
      <c r="BZ121" s="275"/>
    </row>
    <row r="122" spans="1:78" s="2" customFormat="1" ht="16.5" customHeight="1">
      <c r="A122" s="24"/>
      <c r="B122" s="24" t="s">
        <v>42</v>
      </c>
      <c r="C122" s="24"/>
      <c r="D122" s="24"/>
      <c r="E122" s="24"/>
      <c r="F122" s="24"/>
      <c r="G122" s="24"/>
      <c r="H122" s="24"/>
      <c r="I122" s="24"/>
      <c r="J122" s="24"/>
      <c r="K122" s="24"/>
      <c r="L122" s="24"/>
      <c r="M122" s="24"/>
      <c r="N122" s="24"/>
      <c r="O122" s="24"/>
      <c r="P122" s="24"/>
      <c r="Q122" s="24"/>
      <c r="R122" s="275">
        <f>shinsei_SETUBI3_COMPANY</f>
        <v>0</v>
      </c>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row>
    <row r="123" spans="1:78" s="2" customFormat="1" ht="16.5" customHeight="1">
      <c r="A123" s="24"/>
      <c r="B123" s="24" t="s">
        <v>14</v>
      </c>
      <c r="C123" s="24"/>
      <c r="D123" s="24"/>
      <c r="E123" s="24"/>
      <c r="F123" s="24"/>
      <c r="G123" s="24"/>
      <c r="H123" s="24"/>
      <c r="I123" s="24"/>
      <c r="J123" s="24"/>
      <c r="K123" s="24"/>
      <c r="L123" s="24"/>
      <c r="M123" s="24"/>
      <c r="N123" s="24"/>
      <c r="O123" s="24"/>
      <c r="P123" s="24"/>
      <c r="Q123" s="24"/>
      <c r="R123" s="275">
        <f>shinsei_SETUBI3_POST_CODE</f>
        <v>0</v>
      </c>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c r="AX123" s="275"/>
      <c r="AY123" s="275"/>
      <c r="AZ123" s="275"/>
      <c r="BA123" s="275"/>
      <c r="BB123" s="275"/>
      <c r="BC123" s="275"/>
      <c r="BD123" s="275"/>
      <c r="BE123" s="275"/>
      <c r="BF123" s="275"/>
      <c r="BG123" s="275"/>
      <c r="BH123" s="275"/>
      <c r="BI123" s="275"/>
      <c r="BJ123" s="275"/>
      <c r="BK123" s="275"/>
      <c r="BL123" s="275"/>
      <c r="BM123" s="275"/>
      <c r="BN123" s="275"/>
      <c r="BO123" s="275"/>
      <c r="BP123" s="275"/>
      <c r="BQ123" s="275"/>
      <c r="BR123" s="275"/>
      <c r="BS123" s="275"/>
      <c r="BT123" s="275"/>
      <c r="BU123" s="275"/>
      <c r="BV123" s="275"/>
      <c r="BW123" s="275"/>
      <c r="BX123" s="275"/>
      <c r="BY123" s="275"/>
      <c r="BZ123" s="275"/>
    </row>
    <row r="124" spans="1:78" s="2" customFormat="1" ht="16.5" customHeight="1">
      <c r="A124" s="24"/>
      <c r="B124" s="24" t="s">
        <v>43</v>
      </c>
      <c r="C124" s="24"/>
      <c r="D124" s="24"/>
      <c r="E124" s="24"/>
      <c r="F124" s="24"/>
      <c r="G124" s="24"/>
      <c r="H124" s="24"/>
      <c r="I124" s="24"/>
      <c r="J124" s="24"/>
      <c r="K124" s="24"/>
      <c r="L124" s="24"/>
      <c r="M124" s="24"/>
      <c r="N124" s="24"/>
      <c r="O124" s="24"/>
      <c r="P124" s="24"/>
      <c r="Q124" s="24"/>
      <c r="R124" s="275" t="str">
        <f>shinsei_SETUBI3_KEN&amp;shinsei_SETUBI3_ADDRESS</f>
        <v/>
      </c>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c r="AX124" s="275"/>
      <c r="AY124" s="275"/>
      <c r="AZ124" s="275"/>
      <c r="BA124" s="275"/>
      <c r="BB124" s="275"/>
      <c r="BC124" s="275"/>
      <c r="BD124" s="275"/>
      <c r="BE124" s="275"/>
      <c r="BF124" s="275"/>
      <c r="BG124" s="275"/>
      <c r="BH124" s="275"/>
      <c r="BI124" s="275"/>
      <c r="BJ124" s="275"/>
      <c r="BK124" s="275"/>
      <c r="BL124" s="275"/>
      <c r="BM124" s="275"/>
      <c r="BN124" s="275"/>
      <c r="BO124" s="275"/>
      <c r="BP124" s="275"/>
      <c r="BQ124" s="275"/>
      <c r="BR124" s="275"/>
      <c r="BS124" s="275"/>
      <c r="BT124" s="275"/>
      <c r="BU124" s="275"/>
      <c r="BV124" s="275"/>
      <c r="BW124" s="275"/>
      <c r="BX124" s="275"/>
      <c r="BY124" s="275"/>
      <c r="BZ124" s="275"/>
    </row>
    <row r="125" spans="1:78" s="2" customFormat="1" ht="16.5" customHeight="1">
      <c r="A125" s="24"/>
      <c r="B125" s="24" t="s">
        <v>16</v>
      </c>
      <c r="C125" s="24"/>
      <c r="D125" s="24"/>
      <c r="E125" s="24"/>
      <c r="F125" s="24"/>
      <c r="G125" s="24"/>
      <c r="H125" s="24"/>
      <c r="I125" s="24"/>
      <c r="J125" s="24"/>
      <c r="K125" s="24"/>
      <c r="L125" s="24"/>
      <c r="M125" s="24"/>
      <c r="N125" s="24"/>
      <c r="O125" s="24"/>
      <c r="P125" s="24"/>
      <c r="Q125" s="24"/>
      <c r="R125" s="275">
        <f>shinsei_SETUBI3_TEL</f>
        <v>0</v>
      </c>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row>
    <row r="126" spans="1:78" s="2" customFormat="1" ht="16.5" customHeight="1">
      <c r="A126" s="24"/>
      <c r="B126" s="24" t="s">
        <v>44</v>
      </c>
      <c r="C126" s="24"/>
      <c r="D126" s="24"/>
      <c r="E126" s="24"/>
      <c r="F126" s="24"/>
      <c r="G126" s="24"/>
      <c r="H126" s="24"/>
      <c r="I126" s="24"/>
      <c r="J126" s="24"/>
      <c r="K126" s="24"/>
      <c r="L126" s="24"/>
      <c r="M126" s="24"/>
      <c r="N126" s="24"/>
      <c r="O126" s="24"/>
      <c r="P126" s="24"/>
      <c r="Q126" s="24"/>
      <c r="R126" s="275" t="e">
        <f>shinsei_SETUBI3_REGIST_NO</f>
        <v>#REF!</v>
      </c>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row>
    <row r="127" spans="1:78" s="2" customFormat="1" ht="16.5" customHeight="1">
      <c r="A127" s="24"/>
      <c r="B127" s="24" t="s">
        <v>45</v>
      </c>
      <c r="C127" s="24"/>
      <c r="D127" s="24"/>
      <c r="E127" s="24"/>
      <c r="F127" s="24"/>
      <c r="G127" s="24"/>
      <c r="H127" s="24"/>
      <c r="I127" s="24"/>
      <c r="J127" s="24"/>
      <c r="K127" s="24"/>
      <c r="L127" s="24"/>
      <c r="M127" s="24"/>
      <c r="N127" s="24"/>
      <c r="O127" s="24"/>
      <c r="P127" s="24"/>
      <c r="Q127" s="24"/>
      <c r="R127" s="65"/>
      <c r="S127" s="65"/>
      <c r="T127" s="65"/>
      <c r="U127" s="24"/>
      <c r="V127" s="24"/>
      <c r="W127" s="24"/>
      <c r="X127" s="275">
        <f>shinsei_SETUBI3_DOC</f>
        <v>0</v>
      </c>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47</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48</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18</v>
      </c>
      <c r="C132" s="24"/>
      <c r="D132" s="24"/>
      <c r="E132" s="24"/>
      <c r="F132" s="24"/>
      <c r="G132" s="24"/>
      <c r="H132" s="24"/>
      <c r="I132" s="24"/>
      <c r="J132" s="24"/>
      <c r="K132" s="24"/>
      <c r="L132" s="24"/>
      <c r="M132" s="24"/>
      <c r="N132" s="24"/>
      <c r="O132" s="24"/>
      <c r="P132" s="24"/>
      <c r="Q132" s="24"/>
      <c r="R132" s="24"/>
      <c r="S132" s="24" t="s">
        <v>19</v>
      </c>
      <c r="T132" s="24"/>
      <c r="U132" s="275">
        <f>shinsei_KANRI_SIKAKU</f>
        <v>0</v>
      </c>
      <c r="V132" s="275"/>
      <c r="W132" s="275"/>
      <c r="X132" s="275"/>
      <c r="Y132" s="65" t="s">
        <v>20</v>
      </c>
      <c r="Z132" s="24"/>
      <c r="AA132" s="24"/>
      <c r="AB132" s="24"/>
      <c r="AC132" s="24"/>
      <c r="AD132" s="24"/>
      <c r="AE132" s="24"/>
      <c r="AF132" s="24"/>
      <c r="AG132" s="24"/>
      <c r="AH132" s="24"/>
      <c r="AI132" s="24" t="s">
        <v>19</v>
      </c>
      <c r="AJ132" s="24"/>
      <c r="AK132" s="245">
        <f>shinsei_KANRI_TOUROKU_KIKAN</f>
        <v>0</v>
      </c>
      <c r="AL132" s="245"/>
      <c r="AM132" s="245"/>
      <c r="AN132" s="245"/>
      <c r="AO132" s="245"/>
      <c r="AP132" s="245"/>
      <c r="AQ132" s="245"/>
      <c r="AR132" s="245"/>
      <c r="AS132" s="245"/>
      <c r="AT132" s="245"/>
      <c r="AU132" s="245"/>
      <c r="AV132" s="245"/>
      <c r="AW132" s="65" t="s">
        <v>21</v>
      </c>
      <c r="AX132" s="24"/>
      <c r="AY132" s="24"/>
      <c r="AZ132" s="24"/>
      <c r="BA132" s="24"/>
      <c r="BB132" s="24"/>
      <c r="BC132" s="24"/>
      <c r="BD132" s="24"/>
      <c r="BE132" s="24"/>
      <c r="BF132" s="275">
        <f>shinsei_KANRI_KENSETUSI_NO</f>
        <v>0</v>
      </c>
      <c r="BG132" s="275"/>
      <c r="BH132" s="275"/>
      <c r="BI132" s="275"/>
      <c r="BJ132" s="275"/>
      <c r="BK132" s="275"/>
      <c r="BL132" s="275"/>
      <c r="BM132" s="275"/>
      <c r="BN132" s="275"/>
      <c r="BO132" s="275"/>
      <c r="BP132" s="275"/>
      <c r="BQ132" s="275"/>
      <c r="BR132" s="65" t="s">
        <v>22</v>
      </c>
      <c r="BS132" s="24"/>
      <c r="BT132" s="24"/>
      <c r="BU132" s="24"/>
      <c r="BV132" s="24"/>
      <c r="BW132" s="24"/>
      <c r="BX132" s="24"/>
      <c r="BY132" s="24"/>
      <c r="BZ132" s="24"/>
    </row>
    <row r="133" spans="1:78" s="2" customFormat="1" ht="16.5" customHeight="1">
      <c r="A133" s="24"/>
      <c r="B133" s="24" t="s">
        <v>13</v>
      </c>
      <c r="C133" s="24"/>
      <c r="D133" s="24"/>
      <c r="E133" s="24"/>
      <c r="F133" s="24"/>
      <c r="G133" s="24"/>
      <c r="H133" s="24"/>
      <c r="I133" s="24"/>
      <c r="J133" s="24"/>
      <c r="K133" s="24"/>
      <c r="L133" s="24"/>
      <c r="M133" s="24"/>
      <c r="N133" s="24"/>
      <c r="O133" s="24"/>
      <c r="P133" s="24"/>
      <c r="Q133" s="24"/>
      <c r="R133" s="275">
        <f>shinsei_KANRI_NAME</f>
        <v>0</v>
      </c>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c r="AO133" s="275"/>
      <c r="AP133" s="275"/>
      <c r="AQ133" s="275"/>
      <c r="AR133" s="275"/>
      <c r="AS133" s="275"/>
      <c r="AT133" s="275"/>
      <c r="AU133" s="275"/>
      <c r="AV133" s="275"/>
      <c r="AW133" s="275"/>
      <c r="AX133" s="275"/>
      <c r="AY133" s="275"/>
      <c r="AZ133" s="275"/>
      <c r="BA133" s="275"/>
      <c r="BB133" s="275"/>
      <c r="BC133" s="275"/>
      <c r="BD133" s="275"/>
      <c r="BE133" s="275"/>
      <c r="BF133" s="275"/>
      <c r="BG133" s="275"/>
      <c r="BH133" s="275"/>
      <c r="BI133" s="275"/>
      <c r="BJ133" s="275"/>
      <c r="BK133" s="275"/>
      <c r="BL133" s="275"/>
      <c r="BM133" s="275"/>
      <c r="BN133" s="275"/>
      <c r="BO133" s="275"/>
      <c r="BP133" s="275"/>
      <c r="BQ133" s="275"/>
      <c r="BR133" s="275"/>
      <c r="BS133" s="275"/>
      <c r="BT133" s="275"/>
      <c r="BU133" s="275"/>
      <c r="BV133" s="275"/>
      <c r="BW133" s="275"/>
      <c r="BX133" s="275"/>
      <c r="BY133" s="275"/>
      <c r="BZ133" s="275"/>
    </row>
    <row r="134" spans="1:78" s="2" customFormat="1" ht="16.5" customHeight="1">
      <c r="A134" s="24"/>
      <c r="B134" s="24" t="s">
        <v>23</v>
      </c>
      <c r="C134" s="24"/>
      <c r="D134" s="24"/>
      <c r="E134" s="24"/>
      <c r="F134" s="24"/>
      <c r="G134" s="24"/>
      <c r="H134" s="24"/>
      <c r="I134" s="24"/>
      <c r="J134" s="24"/>
      <c r="K134" s="24"/>
      <c r="L134" s="24"/>
      <c r="M134" s="24"/>
      <c r="N134" s="24"/>
      <c r="O134" s="24"/>
      <c r="P134" s="24"/>
      <c r="Q134" s="24"/>
      <c r="R134" s="24"/>
      <c r="S134" s="24" t="s">
        <v>19</v>
      </c>
      <c r="T134" s="24"/>
      <c r="U134" s="275">
        <f>shinsei_KANRI_JIMU_SIKAKU</f>
        <v>0</v>
      </c>
      <c r="V134" s="275"/>
      <c r="W134" s="275"/>
      <c r="X134" s="275"/>
      <c r="Y134" s="65" t="s">
        <v>24</v>
      </c>
      <c r="Z134" s="24"/>
      <c r="AA134" s="24"/>
      <c r="AB134" s="24"/>
      <c r="AC134" s="24"/>
      <c r="AD134" s="24"/>
      <c r="AE134" s="24"/>
      <c r="AF134" s="24"/>
      <c r="AG134" s="24"/>
      <c r="AH134" s="24"/>
      <c r="AI134" s="24" t="s">
        <v>19</v>
      </c>
      <c r="AJ134" s="24"/>
      <c r="AK134" s="275">
        <f>shinsei_KANRI_JIMU_TOUROKU_KIKAN</f>
        <v>0</v>
      </c>
      <c r="AL134" s="275"/>
      <c r="AM134" s="275"/>
      <c r="AN134" s="275"/>
      <c r="AO134" s="275"/>
      <c r="AP134" s="275"/>
      <c r="AQ134" s="275"/>
      <c r="AR134" s="275"/>
      <c r="AS134" s="275"/>
      <c r="AT134" s="24" t="s">
        <v>25</v>
      </c>
      <c r="AU134" s="24"/>
      <c r="AV134" s="24"/>
      <c r="AW134" s="24"/>
      <c r="AX134" s="65"/>
      <c r="AY134" s="24"/>
      <c r="AZ134" s="24"/>
      <c r="BA134" s="24"/>
      <c r="BB134" s="24"/>
      <c r="BC134" s="24"/>
      <c r="BD134" s="24"/>
      <c r="BE134" s="24"/>
      <c r="BF134" s="275">
        <f>shinsei_KANRI_JIMU_NO</f>
        <v>0</v>
      </c>
      <c r="BG134" s="275"/>
      <c r="BH134" s="275"/>
      <c r="BI134" s="275"/>
      <c r="BJ134" s="275"/>
      <c r="BK134" s="275"/>
      <c r="BL134" s="275"/>
      <c r="BM134" s="275"/>
      <c r="BN134" s="275"/>
      <c r="BO134" s="275"/>
      <c r="BP134" s="275"/>
      <c r="BQ134" s="275"/>
      <c r="BR134" s="65" t="s">
        <v>22</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75">
        <f>shinsei_KANRI_JIMU_NAME</f>
        <v>0</v>
      </c>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c r="AO135" s="275"/>
      <c r="AP135" s="275"/>
      <c r="AQ135" s="275"/>
      <c r="AR135" s="275"/>
      <c r="AS135" s="275"/>
      <c r="AT135" s="27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row>
    <row r="136" spans="1:78" s="2" customFormat="1" ht="16.5" customHeight="1">
      <c r="A136" s="24"/>
      <c r="B136" s="24" t="s">
        <v>28</v>
      </c>
      <c r="C136" s="24"/>
      <c r="D136" s="24"/>
      <c r="E136" s="24"/>
      <c r="F136" s="24"/>
      <c r="G136" s="24"/>
      <c r="H136" s="24"/>
      <c r="I136" s="24"/>
      <c r="J136" s="24"/>
      <c r="K136" s="24"/>
      <c r="L136" s="24"/>
      <c r="M136" s="24"/>
      <c r="N136" s="24"/>
      <c r="O136" s="24"/>
      <c r="P136" s="24"/>
      <c r="Q136" s="24"/>
      <c r="R136" s="275">
        <f>shinsei_KANRI_POST_CODE</f>
        <v>0</v>
      </c>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5"/>
      <c r="BI136" s="275"/>
      <c r="BJ136" s="275"/>
      <c r="BK136" s="275"/>
      <c r="BL136" s="275"/>
      <c r="BM136" s="275"/>
      <c r="BN136" s="275"/>
      <c r="BO136" s="275"/>
      <c r="BP136" s="275"/>
      <c r="BQ136" s="275"/>
      <c r="BR136" s="275"/>
      <c r="BS136" s="275"/>
      <c r="BT136" s="275"/>
      <c r="BU136" s="275"/>
      <c r="BV136" s="275"/>
      <c r="BW136" s="275"/>
      <c r="BX136" s="275"/>
      <c r="BY136" s="275"/>
      <c r="BZ136" s="275"/>
    </row>
    <row r="137" spans="1:78" s="2" customFormat="1" ht="16.5" customHeight="1">
      <c r="A137" s="24"/>
      <c r="B137" s="24" t="s">
        <v>29</v>
      </c>
      <c r="C137" s="24"/>
      <c r="D137" s="24"/>
      <c r="E137" s="24"/>
      <c r="F137" s="24"/>
      <c r="G137" s="24"/>
      <c r="H137" s="24"/>
      <c r="I137" s="24"/>
      <c r="J137" s="24"/>
      <c r="K137" s="24"/>
      <c r="L137" s="24"/>
      <c r="M137" s="24"/>
      <c r="N137" s="24"/>
      <c r="O137" s="24"/>
      <c r="P137" s="24"/>
      <c r="Q137" s="24"/>
      <c r="R137" s="275" t="str">
        <f>shinsei_KANRI_KEN&amp;shinsei_KANRI_ADDRESS</f>
        <v>選択</v>
      </c>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c r="AO137" s="275"/>
      <c r="AP137" s="275"/>
      <c r="AQ137" s="275"/>
      <c r="AR137" s="275"/>
      <c r="AS137" s="275"/>
      <c r="AT137" s="275"/>
      <c r="AU137" s="275"/>
      <c r="AV137" s="275"/>
      <c r="AW137" s="275"/>
      <c r="AX137" s="275"/>
      <c r="AY137" s="275"/>
      <c r="AZ137" s="275"/>
      <c r="BA137" s="275"/>
      <c r="BB137" s="275"/>
      <c r="BC137" s="275"/>
      <c r="BD137" s="275"/>
      <c r="BE137" s="275"/>
      <c r="BF137" s="275"/>
      <c r="BG137" s="275"/>
      <c r="BH137" s="275"/>
      <c r="BI137" s="275"/>
      <c r="BJ137" s="275"/>
      <c r="BK137" s="275"/>
      <c r="BL137" s="275"/>
      <c r="BM137" s="275"/>
      <c r="BN137" s="275"/>
      <c r="BO137" s="275"/>
      <c r="BP137" s="275"/>
      <c r="BQ137" s="275"/>
      <c r="BR137" s="275"/>
      <c r="BS137" s="275"/>
      <c r="BT137" s="275"/>
      <c r="BU137" s="275"/>
      <c r="BV137" s="275"/>
      <c r="BW137" s="275"/>
      <c r="BX137" s="275"/>
      <c r="BY137" s="275"/>
      <c r="BZ137" s="275"/>
    </row>
    <row r="138" spans="1:78" s="2" customFormat="1" ht="16.5" customHeight="1">
      <c r="A138" s="24"/>
      <c r="B138" s="24" t="s">
        <v>30</v>
      </c>
      <c r="C138" s="24"/>
      <c r="D138" s="24"/>
      <c r="E138" s="24"/>
      <c r="F138" s="24"/>
      <c r="G138" s="24"/>
      <c r="H138" s="24"/>
      <c r="I138" s="24"/>
      <c r="J138" s="24"/>
      <c r="K138" s="24"/>
      <c r="L138" s="24"/>
      <c r="M138" s="24"/>
      <c r="N138" s="24"/>
      <c r="O138" s="24"/>
      <c r="P138" s="24"/>
      <c r="Q138" s="24"/>
      <c r="R138" s="275">
        <f>shinsei_KANRI_TEL</f>
        <v>0</v>
      </c>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c r="AO138" s="275"/>
      <c r="AP138" s="275"/>
      <c r="AQ138" s="275"/>
      <c r="AR138" s="275"/>
      <c r="AS138" s="275"/>
      <c r="AT138" s="275"/>
      <c r="AU138" s="275"/>
      <c r="AV138" s="275"/>
      <c r="AW138" s="275"/>
      <c r="AX138" s="275"/>
      <c r="AY138" s="275"/>
      <c r="AZ138" s="275"/>
      <c r="BA138" s="275"/>
      <c r="BB138" s="275"/>
      <c r="BC138" s="275"/>
      <c r="BD138" s="275"/>
      <c r="BE138" s="275"/>
      <c r="BF138" s="275"/>
      <c r="BG138" s="275"/>
      <c r="BH138" s="275"/>
      <c r="BI138" s="275"/>
      <c r="BJ138" s="275"/>
      <c r="BK138" s="275"/>
      <c r="BL138" s="275"/>
      <c r="BM138" s="275"/>
      <c r="BN138" s="275"/>
      <c r="BO138" s="275"/>
      <c r="BP138" s="275"/>
      <c r="BQ138" s="275"/>
      <c r="BR138" s="275"/>
      <c r="BS138" s="275"/>
      <c r="BT138" s="275"/>
      <c r="BU138" s="275"/>
      <c r="BV138" s="275"/>
      <c r="BW138" s="275"/>
      <c r="BX138" s="275"/>
      <c r="BY138" s="275"/>
      <c r="BZ138" s="275"/>
    </row>
    <row r="139" spans="1:78" s="2" customFormat="1" ht="16.5" customHeight="1">
      <c r="A139" s="24"/>
      <c r="B139" s="24" t="s">
        <v>49</v>
      </c>
      <c r="C139" s="24"/>
      <c r="D139" s="24"/>
      <c r="E139" s="24"/>
      <c r="F139" s="24"/>
      <c r="G139" s="24"/>
      <c r="H139" s="24"/>
      <c r="I139" s="24"/>
      <c r="J139" s="24"/>
      <c r="K139" s="24"/>
      <c r="L139" s="24"/>
      <c r="M139" s="24"/>
      <c r="N139" s="24"/>
      <c r="O139" s="24"/>
      <c r="P139" s="24"/>
      <c r="Q139" s="24"/>
      <c r="R139" s="65"/>
      <c r="S139" s="65"/>
      <c r="T139" s="65"/>
      <c r="U139" s="24"/>
      <c r="V139" s="24"/>
      <c r="W139" s="24"/>
      <c r="X139" s="24"/>
      <c r="Y139" s="275">
        <f>shinsei_KANRI_DOC</f>
        <v>0</v>
      </c>
      <c r="Z139" s="275"/>
      <c r="AA139" s="275"/>
      <c r="AB139" s="275"/>
      <c r="AC139" s="275"/>
      <c r="AD139" s="275"/>
      <c r="AE139" s="275"/>
      <c r="AF139" s="275"/>
      <c r="AG139" s="275"/>
      <c r="AH139" s="275"/>
      <c r="AI139" s="275"/>
      <c r="AJ139" s="275"/>
      <c r="AK139" s="275"/>
      <c r="AL139" s="275"/>
      <c r="AM139" s="275"/>
      <c r="AN139" s="275"/>
      <c r="AO139" s="275"/>
      <c r="AP139" s="275"/>
      <c r="AQ139" s="275"/>
      <c r="AR139" s="275"/>
      <c r="AS139" s="275"/>
      <c r="AT139" s="275"/>
      <c r="AU139" s="275"/>
      <c r="AV139" s="275"/>
      <c r="AW139" s="275"/>
      <c r="AX139" s="275"/>
      <c r="AY139" s="275"/>
      <c r="AZ139" s="275"/>
      <c r="BA139" s="275"/>
      <c r="BB139" s="275"/>
      <c r="BC139" s="275"/>
      <c r="BD139" s="275"/>
      <c r="BE139" s="275"/>
      <c r="BF139" s="275"/>
      <c r="BG139" s="275"/>
      <c r="BH139" s="275"/>
      <c r="BI139" s="275"/>
      <c r="BJ139" s="275"/>
      <c r="BK139" s="275"/>
      <c r="BL139" s="275"/>
      <c r="BM139" s="275"/>
      <c r="BN139" s="275"/>
      <c r="BO139" s="275"/>
      <c r="BP139" s="275"/>
      <c r="BQ139" s="275"/>
      <c r="BR139" s="275"/>
      <c r="BS139" s="275"/>
      <c r="BT139" s="275"/>
      <c r="BU139" s="275"/>
      <c r="BV139" s="275"/>
      <c r="BW139" s="275"/>
      <c r="BX139" s="275"/>
      <c r="BY139" s="275"/>
      <c r="BZ139" s="275"/>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50</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18</v>
      </c>
      <c r="C144" s="24"/>
      <c r="D144" s="24"/>
      <c r="E144" s="24"/>
      <c r="F144" s="24"/>
      <c r="G144" s="24"/>
      <c r="H144" s="24"/>
      <c r="I144" s="24"/>
      <c r="J144" s="24"/>
      <c r="K144" s="24"/>
      <c r="L144" s="24"/>
      <c r="M144" s="24"/>
      <c r="N144" s="24"/>
      <c r="O144" s="24"/>
      <c r="P144" s="24"/>
      <c r="Q144" s="24"/>
      <c r="R144" s="24"/>
      <c r="S144" s="24" t="s">
        <v>19</v>
      </c>
      <c r="T144" s="24"/>
      <c r="U144" s="275">
        <f>shinsei_KANRI1_SIKAKU</f>
        <v>0</v>
      </c>
      <c r="V144" s="275"/>
      <c r="W144" s="275"/>
      <c r="X144" s="275"/>
      <c r="Y144" s="65" t="s">
        <v>20</v>
      </c>
      <c r="Z144" s="24"/>
      <c r="AA144" s="24"/>
      <c r="AB144" s="24"/>
      <c r="AC144" s="24"/>
      <c r="AD144" s="24"/>
      <c r="AE144" s="24"/>
      <c r="AF144" s="24"/>
      <c r="AG144" s="24"/>
      <c r="AH144" s="24"/>
      <c r="AI144" s="24" t="s">
        <v>19</v>
      </c>
      <c r="AJ144" s="24"/>
      <c r="AK144" s="245">
        <f>shinsei_KANRI1_TOUROKU_KIKAN</f>
        <v>0</v>
      </c>
      <c r="AL144" s="245"/>
      <c r="AM144" s="245"/>
      <c r="AN144" s="245"/>
      <c r="AO144" s="245"/>
      <c r="AP144" s="245"/>
      <c r="AQ144" s="245"/>
      <c r="AR144" s="245"/>
      <c r="AS144" s="245"/>
      <c r="AT144" s="245"/>
      <c r="AU144" s="245"/>
      <c r="AV144" s="245"/>
      <c r="AW144" s="65" t="s">
        <v>21</v>
      </c>
      <c r="AX144" s="24"/>
      <c r="AY144" s="24"/>
      <c r="AZ144" s="24"/>
      <c r="BA144" s="24"/>
      <c r="BB144" s="24"/>
      <c r="BC144" s="24"/>
      <c r="BD144" s="24"/>
      <c r="BE144" s="24"/>
      <c r="BF144" s="275">
        <f>shinsei_KANRI1_KENSETUSI_NO</f>
        <v>0</v>
      </c>
      <c r="BG144" s="275"/>
      <c r="BH144" s="275"/>
      <c r="BI144" s="275"/>
      <c r="BJ144" s="275"/>
      <c r="BK144" s="275"/>
      <c r="BL144" s="275"/>
      <c r="BM144" s="275"/>
      <c r="BN144" s="275"/>
      <c r="BO144" s="275"/>
      <c r="BP144" s="275"/>
      <c r="BQ144" s="275"/>
      <c r="BR144" s="65" t="s">
        <v>22</v>
      </c>
      <c r="BS144" s="24"/>
      <c r="BT144" s="24"/>
      <c r="BU144" s="24"/>
      <c r="BV144" s="24"/>
      <c r="BW144" s="24"/>
      <c r="BX144" s="24"/>
      <c r="BY144" s="24"/>
      <c r="BZ144" s="24"/>
    </row>
    <row r="145" spans="1:78" s="2" customFormat="1" ht="16.5" customHeight="1">
      <c r="A145" s="24"/>
      <c r="B145" s="24" t="s">
        <v>13</v>
      </c>
      <c r="C145" s="24"/>
      <c r="D145" s="24"/>
      <c r="E145" s="24"/>
      <c r="F145" s="24"/>
      <c r="G145" s="24"/>
      <c r="H145" s="24"/>
      <c r="I145" s="24"/>
      <c r="J145" s="24"/>
      <c r="K145" s="24"/>
      <c r="L145" s="24"/>
      <c r="M145" s="24"/>
      <c r="N145" s="24"/>
      <c r="O145" s="24"/>
      <c r="P145" s="24"/>
      <c r="Q145" s="24"/>
      <c r="R145" s="275">
        <f>shinsei_KANRI1_NAME</f>
        <v>0</v>
      </c>
      <c r="S145" s="275"/>
      <c r="T145" s="275"/>
      <c r="U145" s="275"/>
      <c r="V145" s="275"/>
      <c r="W145" s="275"/>
      <c r="X145" s="275"/>
      <c r="Y145" s="275"/>
      <c r="Z145" s="275"/>
      <c r="AA145" s="275"/>
      <c r="AB145" s="275"/>
      <c r="AC145" s="275"/>
      <c r="AD145" s="275"/>
      <c r="AE145" s="275"/>
      <c r="AF145" s="275"/>
      <c r="AG145" s="275"/>
      <c r="AH145" s="275"/>
      <c r="AI145" s="275"/>
      <c r="AJ145" s="275"/>
      <c r="AK145" s="275"/>
      <c r="AL145" s="275"/>
      <c r="AM145" s="275"/>
      <c r="AN145" s="275"/>
      <c r="AO145" s="275"/>
      <c r="AP145" s="275"/>
      <c r="AQ145" s="275"/>
      <c r="AR145" s="275"/>
      <c r="AS145" s="275"/>
      <c r="AT145" s="275"/>
      <c r="AU145" s="275"/>
      <c r="AV145" s="275"/>
      <c r="AW145" s="275"/>
      <c r="AX145" s="275"/>
      <c r="AY145" s="275"/>
      <c r="AZ145" s="275"/>
      <c r="BA145" s="275"/>
      <c r="BB145" s="275"/>
      <c r="BC145" s="275"/>
      <c r="BD145" s="275"/>
      <c r="BE145" s="275"/>
      <c r="BF145" s="275"/>
      <c r="BG145" s="275"/>
      <c r="BH145" s="275"/>
      <c r="BI145" s="275"/>
      <c r="BJ145" s="275"/>
      <c r="BK145" s="275"/>
      <c r="BL145" s="275"/>
      <c r="BM145" s="275"/>
      <c r="BN145" s="275"/>
      <c r="BO145" s="275"/>
      <c r="BP145" s="275"/>
      <c r="BQ145" s="275"/>
      <c r="BR145" s="275"/>
      <c r="BS145" s="275"/>
      <c r="BT145" s="275"/>
      <c r="BU145" s="275"/>
      <c r="BV145" s="275"/>
      <c r="BW145" s="275"/>
      <c r="BX145" s="275"/>
      <c r="BY145" s="275"/>
      <c r="BZ145" s="275"/>
    </row>
    <row r="146" spans="1:78" s="2" customFormat="1" ht="16.5" customHeight="1">
      <c r="A146" s="24"/>
      <c r="B146" s="24" t="s">
        <v>23</v>
      </c>
      <c r="C146" s="24"/>
      <c r="D146" s="24"/>
      <c r="E146" s="24"/>
      <c r="F146" s="24"/>
      <c r="G146" s="24"/>
      <c r="H146" s="24"/>
      <c r="I146" s="24"/>
      <c r="J146" s="24"/>
      <c r="K146" s="24"/>
      <c r="L146" s="24"/>
      <c r="M146" s="24"/>
      <c r="N146" s="24"/>
      <c r="O146" s="24"/>
      <c r="P146" s="24"/>
      <c r="Q146" s="24"/>
      <c r="R146" s="24"/>
      <c r="S146" s="24" t="s">
        <v>19</v>
      </c>
      <c r="T146" s="24"/>
      <c r="U146" s="275">
        <f>shinsei_KANRI1_JIMU_SIKAKU</f>
        <v>0</v>
      </c>
      <c r="V146" s="275"/>
      <c r="W146" s="275"/>
      <c r="X146" s="275"/>
      <c r="Y146" s="65" t="s">
        <v>24</v>
      </c>
      <c r="Z146" s="24"/>
      <c r="AA146" s="24"/>
      <c r="AB146" s="24"/>
      <c r="AC146" s="24"/>
      <c r="AD146" s="24"/>
      <c r="AE146" s="24"/>
      <c r="AF146" s="24"/>
      <c r="AG146" s="24"/>
      <c r="AH146" s="24"/>
      <c r="AI146" s="24" t="s">
        <v>19</v>
      </c>
      <c r="AJ146" s="24"/>
      <c r="AK146" s="275">
        <f>shinsei_KANRI1_JIMU_TOUROKU_KIKAN</f>
        <v>0</v>
      </c>
      <c r="AL146" s="275"/>
      <c r="AM146" s="275"/>
      <c r="AN146" s="275"/>
      <c r="AO146" s="275"/>
      <c r="AP146" s="275"/>
      <c r="AQ146" s="275"/>
      <c r="AR146" s="275"/>
      <c r="AS146" s="275"/>
      <c r="AT146" s="24" t="s">
        <v>25</v>
      </c>
      <c r="AU146" s="24"/>
      <c r="AV146" s="24"/>
      <c r="AW146" s="24"/>
      <c r="AX146" s="65"/>
      <c r="AY146" s="24"/>
      <c r="AZ146" s="24"/>
      <c r="BA146" s="24"/>
      <c r="BB146" s="24"/>
      <c r="BC146" s="24"/>
      <c r="BD146" s="24"/>
      <c r="BE146" s="24"/>
      <c r="BF146" s="275">
        <f>shinsei_KANRI1_JIMU_NO</f>
        <v>0</v>
      </c>
      <c r="BG146" s="275"/>
      <c r="BH146" s="275"/>
      <c r="BI146" s="275"/>
      <c r="BJ146" s="275"/>
      <c r="BK146" s="275"/>
      <c r="BL146" s="275"/>
      <c r="BM146" s="275"/>
      <c r="BN146" s="275"/>
      <c r="BO146" s="275"/>
      <c r="BP146" s="275"/>
      <c r="BQ146" s="275"/>
      <c r="BR146" s="65" t="s">
        <v>22</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75">
        <f>shinsei_KANRI1_JIMU_NAME</f>
        <v>0</v>
      </c>
      <c r="S147" s="275"/>
      <c r="T147" s="275"/>
      <c r="U147" s="275"/>
      <c r="V147" s="275"/>
      <c r="W147" s="275"/>
      <c r="X147" s="275"/>
      <c r="Y147" s="275"/>
      <c r="Z147" s="275"/>
      <c r="AA147" s="275"/>
      <c r="AB147" s="275"/>
      <c r="AC147" s="275"/>
      <c r="AD147" s="275"/>
      <c r="AE147" s="275"/>
      <c r="AF147" s="275"/>
      <c r="AG147" s="275"/>
      <c r="AH147" s="275"/>
      <c r="AI147" s="275"/>
      <c r="AJ147" s="275"/>
      <c r="AK147" s="275"/>
      <c r="AL147" s="275"/>
      <c r="AM147" s="275"/>
      <c r="AN147" s="275"/>
      <c r="AO147" s="275"/>
      <c r="AP147" s="275"/>
      <c r="AQ147" s="275"/>
      <c r="AR147" s="275"/>
      <c r="AS147" s="275"/>
      <c r="AT147" s="275"/>
      <c r="AU147" s="275"/>
      <c r="AV147" s="275"/>
      <c r="AW147" s="275"/>
      <c r="AX147" s="275"/>
      <c r="AY147" s="275"/>
      <c r="AZ147" s="275"/>
      <c r="BA147" s="275"/>
      <c r="BB147" s="275"/>
      <c r="BC147" s="275"/>
      <c r="BD147" s="275"/>
      <c r="BE147" s="275"/>
      <c r="BF147" s="275"/>
      <c r="BG147" s="275"/>
      <c r="BH147" s="275"/>
      <c r="BI147" s="275"/>
      <c r="BJ147" s="275"/>
      <c r="BK147" s="275"/>
      <c r="BL147" s="275"/>
      <c r="BM147" s="275"/>
      <c r="BN147" s="275"/>
      <c r="BO147" s="275"/>
      <c r="BP147" s="275"/>
      <c r="BQ147" s="275"/>
      <c r="BR147" s="275"/>
      <c r="BS147" s="275"/>
      <c r="BT147" s="275"/>
      <c r="BU147" s="275"/>
      <c r="BV147" s="275"/>
      <c r="BW147" s="275"/>
      <c r="BX147" s="275"/>
      <c r="BY147" s="275"/>
      <c r="BZ147" s="275"/>
    </row>
    <row r="148" spans="1:78" s="2" customFormat="1" ht="16.5" customHeight="1">
      <c r="A148" s="24"/>
      <c r="B148" s="24" t="s">
        <v>28</v>
      </c>
      <c r="C148" s="24"/>
      <c r="D148" s="24"/>
      <c r="E148" s="24"/>
      <c r="F148" s="24"/>
      <c r="G148" s="24"/>
      <c r="H148" s="24"/>
      <c r="I148" s="24"/>
      <c r="J148" s="24"/>
      <c r="K148" s="24"/>
      <c r="L148" s="24"/>
      <c r="M148" s="24"/>
      <c r="N148" s="24"/>
      <c r="O148" s="24"/>
      <c r="P148" s="24"/>
      <c r="Q148" s="24"/>
      <c r="R148" s="275">
        <f>shinsei_KANRI1_POST_CODE</f>
        <v>0</v>
      </c>
      <c r="S148" s="275"/>
      <c r="T148" s="275"/>
      <c r="U148" s="275"/>
      <c r="V148" s="275"/>
      <c r="W148" s="275"/>
      <c r="X148" s="275"/>
      <c r="Y148" s="275"/>
      <c r="Z148" s="275"/>
      <c r="AA148" s="275"/>
      <c r="AB148" s="275"/>
      <c r="AC148" s="275"/>
      <c r="AD148" s="275"/>
      <c r="AE148" s="275"/>
      <c r="AF148" s="275"/>
      <c r="AG148" s="275"/>
      <c r="AH148" s="275"/>
      <c r="AI148" s="275"/>
      <c r="AJ148" s="275"/>
      <c r="AK148" s="275"/>
      <c r="AL148" s="275"/>
      <c r="AM148" s="275"/>
      <c r="AN148" s="275"/>
      <c r="AO148" s="275"/>
      <c r="AP148" s="275"/>
      <c r="AQ148" s="275"/>
      <c r="AR148" s="275"/>
      <c r="AS148" s="275"/>
      <c r="AT148" s="275"/>
      <c r="AU148" s="275"/>
      <c r="AV148" s="275"/>
      <c r="AW148" s="275"/>
      <c r="AX148" s="275"/>
      <c r="AY148" s="275"/>
      <c r="AZ148" s="275"/>
      <c r="BA148" s="275"/>
      <c r="BB148" s="275"/>
      <c r="BC148" s="275"/>
      <c r="BD148" s="275"/>
      <c r="BE148" s="275"/>
      <c r="BF148" s="275"/>
      <c r="BG148" s="275"/>
      <c r="BH148" s="275"/>
      <c r="BI148" s="275"/>
      <c r="BJ148" s="275"/>
      <c r="BK148" s="275"/>
      <c r="BL148" s="275"/>
      <c r="BM148" s="275"/>
      <c r="BN148" s="275"/>
      <c r="BO148" s="275"/>
      <c r="BP148" s="275"/>
      <c r="BQ148" s="275"/>
      <c r="BR148" s="275"/>
      <c r="BS148" s="275"/>
      <c r="BT148" s="275"/>
      <c r="BU148" s="275"/>
      <c r="BV148" s="275"/>
      <c r="BW148" s="275"/>
      <c r="BX148" s="275"/>
      <c r="BY148" s="275"/>
      <c r="BZ148" s="275"/>
    </row>
    <row r="149" spans="1:78" s="2" customFormat="1" ht="16.5" customHeight="1">
      <c r="A149" s="24"/>
      <c r="B149" s="24" t="s">
        <v>29</v>
      </c>
      <c r="C149" s="24"/>
      <c r="D149" s="24"/>
      <c r="E149" s="24"/>
      <c r="F149" s="24"/>
      <c r="G149" s="24"/>
      <c r="H149" s="24"/>
      <c r="I149" s="24"/>
      <c r="J149" s="24"/>
      <c r="K149" s="24"/>
      <c r="L149" s="24"/>
      <c r="M149" s="24"/>
      <c r="N149" s="24"/>
      <c r="O149" s="24"/>
      <c r="P149" s="24"/>
      <c r="Q149" s="24"/>
      <c r="R149" s="275" t="str">
        <f>shinsei_KANRI1_KEN&amp;shinsei_KANRI1_ADDRESS</f>
        <v/>
      </c>
      <c r="S149" s="275"/>
      <c r="T149" s="275"/>
      <c r="U149" s="275"/>
      <c r="V149" s="275"/>
      <c r="W149" s="275"/>
      <c r="X149" s="275"/>
      <c r="Y149" s="275"/>
      <c r="Z149" s="275"/>
      <c r="AA149" s="275"/>
      <c r="AB149" s="275"/>
      <c r="AC149" s="275"/>
      <c r="AD149" s="275"/>
      <c r="AE149" s="275"/>
      <c r="AF149" s="275"/>
      <c r="AG149" s="275"/>
      <c r="AH149" s="275"/>
      <c r="AI149" s="275"/>
      <c r="AJ149" s="275"/>
      <c r="AK149" s="275"/>
      <c r="AL149" s="275"/>
      <c r="AM149" s="275"/>
      <c r="AN149" s="275"/>
      <c r="AO149" s="275"/>
      <c r="AP149" s="275"/>
      <c r="AQ149" s="275"/>
      <c r="AR149" s="275"/>
      <c r="AS149" s="275"/>
      <c r="AT149" s="275"/>
      <c r="AU149" s="275"/>
      <c r="AV149" s="275"/>
      <c r="AW149" s="275"/>
      <c r="AX149" s="275"/>
      <c r="AY149" s="275"/>
      <c r="AZ149" s="275"/>
      <c r="BA149" s="275"/>
      <c r="BB149" s="275"/>
      <c r="BC149" s="275"/>
      <c r="BD149" s="275"/>
      <c r="BE149" s="275"/>
      <c r="BF149" s="275"/>
      <c r="BG149" s="275"/>
      <c r="BH149" s="275"/>
      <c r="BI149" s="275"/>
      <c r="BJ149" s="275"/>
      <c r="BK149" s="275"/>
      <c r="BL149" s="275"/>
      <c r="BM149" s="275"/>
      <c r="BN149" s="275"/>
      <c r="BO149" s="275"/>
      <c r="BP149" s="275"/>
      <c r="BQ149" s="275"/>
      <c r="BR149" s="275"/>
      <c r="BS149" s="275"/>
      <c r="BT149" s="275"/>
      <c r="BU149" s="275"/>
      <c r="BV149" s="275"/>
      <c r="BW149" s="275"/>
      <c r="BX149" s="275"/>
      <c r="BY149" s="275"/>
      <c r="BZ149" s="275"/>
    </row>
    <row r="150" spans="1:78" s="2" customFormat="1" ht="16.5" customHeight="1">
      <c r="A150" s="24"/>
      <c r="B150" s="24" t="s">
        <v>30</v>
      </c>
      <c r="C150" s="24"/>
      <c r="D150" s="24"/>
      <c r="E150" s="24"/>
      <c r="F150" s="24"/>
      <c r="G150" s="24"/>
      <c r="H150" s="24"/>
      <c r="I150" s="24"/>
      <c r="J150" s="24"/>
      <c r="K150" s="24"/>
      <c r="L150" s="24"/>
      <c r="M150" s="24"/>
      <c r="N150" s="24"/>
      <c r="O150" s="24"/>
      <c r="P150" s="24"/>
      <c r="Q150" s="24"/>
      <c r="R150" s="275">
        <f>shinsei_KANRI1_TEL</f>
        <v>0</v>
      </c>
      <c r="S150" s="275"/>
      <c r="T150" s="275"/>
      <c r="U150" s="275"/>
      <c r="V150" s="275"/>
      <c r="W150" s="275"/>
      <c r="X150" s="275"/>
      <c r="Y150" s="275"/>
      <c r="Z150" s="275"/>
      <c r="AA150" s="275"/>
      <c r="AB150" s="275"/>
      <c r="AC150" s="275"/>
      <c r="AD150" s="275"/>
      <c r="AE150" s="275"/>
      <c r="AF150" s="275"/>
      <c r="AG150" s="275"/>
      <c r="AH150" s="275"/>
      <c r="AI150" s="275"/>
      <c r="AJ150" s="275"/>
      <c r="AK150" s="275"/>
      <c r="AL150" s="275"/>
      <c r="AM150" s="275"/>
      <c r="AN150" s="275"/>
      <c r="AO150" s="275"/>
      <c r="AP150" s="275"/>
      <c r="AQ150" s="275"/>
      <c r="AR150" s="275"/>
      <c r="AS150" s="275"/>
      <c r="AT150" s="275"/>
      <c r="AU150" s="275"/>
      <c r="AV150" s="275"/>
      <c r="AW150" s="275"/>
      <c r="AX150" s="275"/>
      <c r="AY150" s="275"/>
      <c r="AZ150" s="275"/>
      <c r="BA150" s="275"/>
      <c r="BB150" s="275"/>
      <c r="BC150" s="275"/>
      <c r="BD150" s="275"/>
      <c r="BE150" s="275"/>
      <c r="BF150" s="275"/>
      <c r="BG150" s="275"/>
      <c r="BH150" s="275"/>
      <c r="BI150" s="275"/>
      <c r="BJ150" s="275"/>
      <c r="BK150" s="275"/>
      <c r="BL150" s="275"/>
      <c r="BM150" s="275"/>
      <c r="BN150" s="275"/>
      <c r="BO150" s="275"/>
      <c r="BP150" s="275"/>
      <c r="BQ150" s="275"/>
      <c r="BR150" s="275"/>
      <c r="BS150" s="275"/>
      <c r="BT150" s="275"/>
      <c r="BU150" s="275"/>
      <c r="BV150" s="275"/>
      <c r="BW150" s="275"/>
      <c r="BX150" s="275"/>
      <c r="BY150" s="275"/>
      <c r="BZ150" s="275"/>
    </row>
    <row r="151" spans="1:78" s="2" customFormat="1" ht="16.5" customHeight="1">
      <c r="A151" s="24"/>
      <c r="B151" s="24" t="s">
        <v>49</v>
      </c>
      <c r="C151" s="24"/>
      <c r="D151" s="24"/>
      <c r="E151" s="24"/>
      <c r="F151" s="24"/>
      <c r="G151" s="24"/>
      <c r="H151" s="24"/>
      <c r="I151" s="24"/>
      <c r="J151" s="24"/>
      <c r="K151" s="24"/>
      <c r="L151" s="24"/>
      <c r="M151" s="24"/>
      <c r="N151" s="24"/>
      <c r="O151" s="24"/>
      <c r="P151" s="24"/>
      <c r="Q151" s="24"/>
      <c r="R151" s="65"/>
      <c r="S151" s="65"/>
      <c r="T151" s="65"/>
      <c r="U151" s="24"/>
      <c r="V151" s="24"/>
      <c r="W151" s="24"/>
      <c r="X151" s="24"/>
      <c r="Y151" s="275">
        <f>shinsei_KANRI1_DOC</f>
        <v>0</v>
      </c>
      <c r="Z151" s="275"/>
      <c r="AA151" s="275"/>
      <c r="AB151" s="275"/>
      <c r="AC151" s="275"/>
      <c r="AD151" s="275"/>
      <c r="AE151" s="275"/>
      <c r="AF151" s="275"/>
      <c r="AG151" s="275"/>
      <c r="AH151" s="275"/>
      <c r="AI151" s="275"/>
      <c r="AJ151" s="275"/>
      <c r="AK151" s="275"/>
      <c r="AL151" s="275"/>
      <c r="AM151" s="275"/>
      <c r="AN151" s="275"/>
      <c r="AO151" s="275"/>
      <c r="AP151" s="275"/>
      <c r="AQ151" s="275"/>
      <c r="AR151" s="275"/>
      <c r="AS151" s="275"/>
      <c r="AT151" s="275"/>
      <c r="AU151" s="275"/>
      <c r="AV151" s="275"/>
      <c r="AW151" s="275"/>
      <c r="AX151" s="275"/>
      <c r="AY151" s="275"/>
      <c r="AZ151" s="275"/>
      <c r="BA151" s="275"/>
      <c r="BB151" s="275"/>
      <c r="BC151" s="275"/>
      <c r="BD151" s="275"/>
      <c r="BE151" s="275"/>
      <c r="BF151" s="275"/>
      <c r="BG151" s="275"/>
      <c r="BH151" s="275"/>
      <c r="BI151" s="275"/>
      <c r="BJ151" s="275"/>
      <c r="BK151" s="275"/>
      <c r="BL151" s="275"/>
      <c r="BM151" s="275"/>
      <c r="BN151" s="275"/>
      <c r="BO151" s="275"/>
      <c r="BP151" s="275"/>
      <c r="BQ151" s="275"/>
      <c r="BR151" s="275"/>
      <c r="BS151" s="275"/>
      <c r="BT151" s="275"/>
      <c r="BU151" s="275"/>
      <c r="BV151" s="275"/>
      <c r="BW151" s="275"/>
      <c r="BX151" s="275"/>
      <c r="BY151" s="275"/>
      <c r="BZ151" s="275"/>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18</v>
      </c>
      <c r="C154" s="24"/>
      <c r="D154" s="24"/>
      <c r="E154" s="24"/>
      <c r="F154" s="24"/>
      <c r="G154" s="24"/>
      <c r="H154" s="24"/>
      <c r="I154" s="24"/>
      <c r="J154" s="24"/>
      <c r="K154" s="24"/>
      <c r="L154" s="24"/>
      <c r="M154" s="24"/>
      <c r="N154" s="24"/>
      <c r="O154" s="24"/>
      <c r="P154" s="24"/>
      <c r="Q154" s="24"/>
      <c r="R154" s="24"/>
      <c r="S154" s="24" t="s">
        <v>19</v>
      </c>
      <c r="T154" s="24"/>
      <c r="U154" s="275">
        <f>shinsei_KANRI2_SIKAKU</f>
        <v>0</v>
      </c>
      <c r="V154" s="275"/>
      <c r="W154" s="275"/>
      <c r="X154" s="275"/>
      <c r="Y154" s="65" t="s">
        <v>20</v>
      </c>
      <c r="Z154" s="24"/>
      <c r="AA154" s="24"/>
      <c r="AB154" s="24"/>
      <c r="AC154" s="24"/>
      <c r="AD154" s="24"/>
      <c r="AE154" s="24"/>
      <c r="AF154" s="24"/>
      <c r="AG154" s="24"/>
      <c r="AH154" s="24"/>
      <c r="AI154" s="24" t="s">
        <v>19</v>
      </c>
      <c r="AJ154" s="24"/>
      <c r="AK154" s="245">
        <f>shinsei_KANRI2_TOUROKU_KIKAN</f>
        <v>0</v>
      </c>
      <c r="AL154" s="245"/>
      <c r="AM154" s="245"/>
      <c r="AN154" s="245"/>
      <c r="AO154" s="245"/>
      <c r="AP154" s="245"/>
      <c r="AQ154" s="245"/>
      <c r="AR154" s="245"/>
      <c r="AS154" s="245"/>
      <c r="AT154" s="245"/>
      <c r="AU154" s="245"/>
      <c r="AV154" s="245"/>
      <c r="AW154" s="65" t="s">
        <v>21</v>
      </c>
      <c r="AX154" s="24"/>
      <c r="AY154" s="24"/>
      <c r="AZ154" s="24"/>
      <c r="BA154" s="24"/>
      <c r="BB154" s="24"/>
      <c r="BC154" s="24"/>
      <c r="BD154" s="24"/>
      <c r="BE154" s="24"/>
      <c r="BF154" s="275">
        <f>shinsei_KANRI2_KENSETUSI_NO</f>
        <v>0</v>
      </c>
      <c r="BG154" s="275"/>
      <c r="BH154" s="275"/>
      <c r="BI154" s="275"/>
      <c r="BJ154" s="275"/>
      <c r="BK154" s="275"/>
      <c r="BL154" s="275"/>
      <c r="BM154" s="275"/>
      <c r="BN154" s="275"/>
      <c r="BO154" s="275"/>
      <c r="BP154" s="275"/>
      <c r="BQ154" s="275"/>
      <c r="BR154" s="65" t="s">
        <v>22</v>
      </c>
      <c r="BS154" s="24"/>
      <c r="BT154" s="24"/>
      <c r="BU154" s="24"/>
      <c r="BV154" s="24"/>
      <c r="BW154" s="24"/>
      <c r="BX154" s="24"/>
      <c r="BY154" s="24"/>
      <c r="BZ154" s="24"/>
    </row>
    <row r="155" spans="1:78" s="2" customFormat="1" ht="16.5" customHeight="1">
      <c r="A155" s="24"/>
      <c r="B155" s="24" t="s">
        <v>13</v>
      </c>
      <c r="C155" s="24"/>
      <c r="D155" s="24"/>
      <c r="E155" s="24"/>
      <c r="F155" s="24"/>
      <c r="G155" s="24"/>
      <c r="H155" s="24"/>
      <c r="I155" s="24"/>
      <c r="J155" s="24"/>
      <c r="K155" s="24"/>
      <c r="L155" s="24"/>
      <c r="M155" s="24"/>
      <c r="N155" s="24"/>
      <c r="O155" s="24"/>
      <c r="P155" s="24"/>
      <c r="Q155" s="24"/>
      <c r="R155" s="275">
        <f>shinsei_KANRI2_NAME</f>
        <v>0</v>
      </c>
      <c r="S155" s="275"/>
      <c r="T155" s="275"/>
      <c r="U155" s="275"/>
      <c r="V155" s="275"/>
      <c r="W155" s="275"/>
      <c r="X155" s="275"/>
      <c r="Y155" s="275"/>
      <c r="Z155" s="275"/>
      <c r="AA155" s="275"/>
      <c r="AB155" s="275"/>
      <c r="AC155" s="275"/>
      <c r="AD155" s="275"/>
      <c r="AE155" s="275"/>
      <c r="AF155" s="275"/>
      <c r="AG155" s="275"/>
      <c r="AH155" s="275"/>
      <c r="AI155" s="275"/>
      <c r="AJ155" s="275"/>
      <c r="AK155" s="275"/>
      <c r="AL155" s="275"/>
      <c r="AM155" s="275"/>
      <c r="AN155" s="275"/>
      <c r="AO155" s="275"/>
      <c r="AP155" s="275"/>
      <c r="AQ155" s="275"/>
      <c r="AR155" s="275"/>
      <c r="AS155" s="275"/>
      <c r="AT155" s="275"/>
      <c r="AU155" s="275"/>
      <c r="AV155" s="275"/>
      <c r="AW155" s="275"/>
      <c r="AX155" s="275"/>
      <c r="AY155" s="275"/>
      <c r="AZ155" s="275"/>
      <c r="BA155" s="275"/>
      <c r="BB155" s="275"/>
      <c r="BC155" s="275"/>
      <c r="BD155" s="275"/>
      <c r="BE155" s="275"/>
      <c r="BF155" s="275"/>
      <c r="BG155" s="275"/>
      <c r="BH155" s="275"/>
      <c r="BI155" s="275"/>
      <c r="BJ155" s="275"/>
      <c r="BK155" s="275"/>
      <c r="BL155" s="275"/>
      <c r="BM155" s="275"/>
      <c r="BN155" s="275"/>
      <c r="BO155" s="275"/>
      <c r="BP155" s="275"/>
      <c r="BQ155" s="275"/>
      <c r="BR155" s="275"/>
      <c r="BS155" s="275"/>
      <c r="BT155" s="275"/>
      <c r="BU155" s="275"/>
      <c r="BV155" s="275"/>
      <c r="BW155" s="275"/>
      <c r="BX155" s="275"/>
      <c r="BY155" s="275"/>
      <c r="BZ155" s="275"/>
    </row>
    <row r="156" spans="1:78" s="2" customFormat="1" ht="16.5" customHeight="1">
      <c r="A156" s="24"/>
      <c r="B156" s="24" t="s">
        <v>23</v>
      </c>
      <c r="C156" s="24"/>
      <c r="D156" s="24"/>
      <c r="E156" s="24"/>
      <c r="F156" s="24"/>
      <c r="G156" s="24"/>
      <c r="H156" s="24"/>
      <c r="I156" s="24"/>
      <c r="J156" s="24"/>
      <c r="K156" s="24"/>
      <c r="L156" s="24"/>
      <c r="M156" s="24"/>
      <c r="N156" s="24"/>
      <c r="O156" s="24"/>
      <c r="P156" s="24"/>
      <c r="Q156" s="24"/>
      <c r="R156" s="24"/>
      <c r="S156" s="24" t="s">
        <v>19</v>
      </c>
      <c r="T156" s="24"/>
      <c r="U156" s="275">
        <f>shinsei_KANRI2_JIMU_SIKAKU</f>
        <v>0</v>
      </c>
      <c r="V156" s="275"/>
      <c r="W156" s="275"/>
      <c r="X156" s="275"/>
      <c r="Y156" s="65" t="s">
        <v>24</v>
      </c>
      <c r="Z156" s="24"/>
      <c r="AA156" s="24"/>
      <c r="AB156" s="24"/>
      <c r="AC156" s="24"/>
      <c r="AD156" s="24"/>
      <c r="AE156" s="24"/>
      <c r="AF156" s="24"/>
      <c r="AG156" s="24"/>
      <c r="AH156" s="24"/>
      <c r="AI156" s="24" t="s">
        <v>19</v>
      </c>
      <c r="AJ156" s="24"/>
      <c r="AK156" s="275">
        <f>shinsei_KANRI2_JIMU_TOUROKU_KIKAN</f>
        <v>0</v>
      </c>
      <c r="AL156" s="275"/>
      <c r="AM156" s="275"/>
      <c r="AN156" s="275"/>
      <c r="AO156" s="275"/>
      <c r="AP156" s="275"/>
      <c r="AQ156" s="275"/>
      <c r="AR156" s="275"/>
      <c r="AS156" s="275"/>
      <c r="AT156" s="24" t="s">
        <v>25</v>
      </c>
      <c r="AU156" s="24"/>
      <c r="AV156" s="24"/>
      <c r="AW156" s="24"/>
      <c r="AX156" s="65"/>
      <c r="AY156" s="24"/>
      <c r="AZ156" s="24"/>
      <c r="BA156" s="24"/>
      <c r="BB156" s="24"/>
      <c r="BC156" s="24"/>
      <c r="BD156" s="24"/>
      <c r="BE156" s="24"/>
      <c r="BF156" s="275">
        <f>shinsei_KANRI2_JIMU_NO</f>
        <v>0</v>
      </c>
      <c r="BG156" s="275"/>
      <c r="BH156" s="275"/>
      <c r="BI156" s="275"/>
      <c r="BJ156" s="275"/>
      <c r="BK156" s="275"/>
      <c r="BL156" s="275"/>
      <c r="BM156" s="275"/>
      <c r="BN156" s="275"/>
      <c r="BO156" s="275"/>
      <c r="BP156" s="275"/>
      <c r="BQ156" s="275"/>
      <c r="BR156" s="65" t="s">
        <v>22</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75">
        <f>shinsei_KANRI2_JIMU_NAME</f>
        <v>0</v>
      </c>
      <c r="S157" s="275"/>
      <c r="T157" s="275"/>
      <c r="U157" s="275"/>
      <c r="V157" s="275"/>
      <c r="W157" s="275"/>
      <c r="X157" s="275"/>
      <c r="Y157" s="275"/>
      <c r="Z157" s="275"/>
      <c r="AA157" s="275"/>
      <c r="AB157" s="275"/>
      <c r="AC157" s="275"/>
      <c r="AD157" s="275"/>
      <c r="AE157" s="275"/>
      <c r="AF157" s="275"/>
      <c r="AG157" s="275"/>
      <c r="AH157" s="275"/>
      <c r="AI157" s="275"/>
      <c r="AJ157" s="275"/>
      <c r="AK157" s="275"/>
      <c r="AL157" s="275"/>
      <c r="AM157" s="275"/>
      <c r="AN157" s="275"/>
      <c r="AO157" s="275"/>
      <c r="AP157" s="275"/>
      <c r="AQ157" s="275"/>
      <c r="AR157" s="275"/>
      <c r="AS157" s="275"/>
      <c r="AT157" s="275"/>
      <c r="AU157" s="275"/>
      <c r="AV157" s="275"/>
      <c r="AW157" s="275"/>
      <c r="AX157" s="275"/>
      <c r="AY157" s="275"/>
      <c r="AZ157" s="275"/>
      <c r="BA157" s="275"/>
      <c r="BB157" s="275"/>
      <c r="BC157" s="275"/>
      <c r="BD157" s="275"/>
      <c r="BE157" s="275"/>
      <c r="BF157" s="275"/>
      <c r="BG157" s="275"/>
      <c r="BH157" s="275"/>
      <c r="BI157" s="275"/>
      <c r="BJ157" s="275"/>
      <c r="BK157" s="275"/>
      <c r="BL157" s="275"/>
      <c r="BM157" s="275"/>
      <c r="BN157" s="275"/>
      <c r="BO157" s="275"/>
      <c r="BP157" s="275"/>
      <c r="BQ157" s="275"/>
      <c r="BR157" s="275"/>
      <c r="BS157" s="275"/>
      <c r="BT157" s="275"/>
      <c r="BU157" s="275"/>
      <c r="BV157" s="275"/>
      <c r="BW157" s="275"/>
      <c r="BX157" s="275"/>
      <c r="BY157" s="275"/>
      <c r="BZ157" s="275"/>
    </row>
    <row r="158" spans="1:78" s="2" customFormat="1" ht="16.5" customHeight="1">
      <c r="A158" s="24"/>
      <c r="B158" s="24" t="s">
        <v>28</v>
      </c>
      <c r="C158" s="24"/>
      <c r="D158" s="24"/>
      <c r="E158" s="24"/>
      <c r="F158" s="24"/>
      <c r="G158" s="24"/>
      <c r="H158" s="24"/>
      <c r="I158" s="24"/>
      <c r="J158" s="24"/>
      <c r="K158" s="24"/>
      <c r="L158" s="24"/>
      <c r="M158" s="24"/>
      <c r="N158" s="24"/>
      <c r="O158" s="24"/>
      <c r="P158" s="24"/>
      <c r="Q158" s="24"/>
      <c r="R158" s="275">
        <f>shinsei_KANRI2_POST_CODE</f>
        <v>0</v>
      </c>
      <c r="S158" s="275"/>
      <c r="T158" s="275"/>
      <c r="U158" s="275"/>
      <c r="V158" s="275"/>
      <c r="W158" s="275"/>
      <c r="X158" s="275"/>
      <c r="Y158" s="275"/>
      <c r="Z158" s="275"/>
      <c r="AA158" s="275"/>
      <c r="AB158" s="275"/>
      <c r="AC158" s="275"/>
      <c r="AD158" s="275"/>
      <c r="AE158" s="275"/>
      <c r="AF158" s="275"/>
      <c r="AG158" s="275"/>
      <c r="AH158" s="275"/>
      <c r="AI158" s="275"/>
      <c r="AJ158" s="275"/>
      <c r="AK158" s="275"/>
      <c r="AL158" s="275"/>
      <c r="AM158" s="275"/>
      <c r="AN158" s="275"/>
      <c r="AO158" s="275"/>
      <c r="AP158" s="275"/>
      <c r="AQ158" s="275"/>
      <c r="AR158" s="275"/>
      <c r="AS158" s="275"/>
      <c r="AT158" s="275"/>
      <c r="AU158" s="275"/>
      <c r="AV158" s="275"/>
      <c r="AW158" s="275"/>
      <c r="AX158" s="275"/>
      <c r="AY158" s="275"/>
      <c r="AZ158" s="275"/>
      <c r="BA158" s="275"/>
      <c r="BB158" s="275"/>
      <c r="BC158" s="275"/>
      <c r="BD158" s="275"/>
      <c r="BE158" s="275"/>
      <c r="BF158" s="275"/>
      <c r="BG158" s="275"/>
      <c r="BH158" s="275"/>
      <c r="BI158" s="275"/>
      <c r="BJ158" s="275"/>
      <c r="BK158" s="275"/>
      <c r="BL158" s="275"/>
      <c r="BM158" s="275"/>
      <c r="BN158" s="275"/>
      <c r="BO158" s="275"/>
      <c r="BP158" s="275"/>
      <c r="BQ158" s="275"/>
      <c r="BR158" s="275"/>
      <c r="BS158" s="275"/>
      <c r="BT158" s="275"/>
      <c r="BU158" s="275"/>
      <c r="BV158" s="275"/>
      <c r="BW158" s="275"/>
      <c r="BX158" s="275"/>
      <c r="BY158" s="275"/>
      <c r="BZ158" s="275"/>
    </row>
    <row r="159" spans="1:78" s="2" customFormat="1" ht="16.5" customHeight="1">
      <c r="A159" s="24"/>
      <c r="B159" s="24" t="s">
        <v>29</v>
      </c>
      <c r="C159" s="24"/>
      <c r="D159" s="24"/>
      <c r="E159" s="24"/>
      <c r="F159" s="24"/>
      <c r="G159" s="24"/>
      <c r="H159" s="24"/>
      <c r="I159" s="24"/>
      <c r="J159" s="24"/>
      <c r="K159" s="24"/>
      <c r="L159" s="24"/>
      <c r="M159" s="24"/>
      <c r="N159" s="24"/>
      <c r="O159" s="24"/>
      <c r="P159" s="24"/>
      <c r="Q159" s="24"/>
      <c r="R159" s="275" t="str">
        <f>shinsei_KANRI2_KEN&amp;shinsei_KANRI2_ADDRESS</f>
        <v/>
      </c>
      <c r="S159" s="275"/>
      <c r="T159" s="275"/>
      <c r="U159" s="275"/>
      <c r="V159" s="275"/>
      <c r="W159" s="275"/>
      <c r="X159" s="275"/>
      <c r="Y159" s="275"/>
      <c r="Z159" s="275"/>
      <c r="AA159" s="275"/>
      <c r="AB159" s="275"/>
      <c r="AC159" s="275"/>
      <c r="AD159" s="275"/>
      <c r="AE159" s="275"/>
      <c r="AF159" s="275"/>
      <c r="AG159" s="275"/>
      <c r="AH159" s="275"/>
      <c r="AI159" s="275"/>
      <c r="AJ159" s="275"/>
      <c r="AK159" s="275"/>
      <c r="AL159" s="275"/>
      <c r="AM159" s="275"/>
      <c r="AN159" s="275"/>
      <c r="AO159" s="275"/>
      <c r="AP159" s="275"/>
      <c r="AQ159" s="275"/>
      <c r="AR159" s="275"/>
      <c r="AS159" s="275"/>
      <c r="AT159" s="275"/>
      <c r="AU159" s="275"/>
      <c r="AV159" s="275"/>
      <c r="AW159" s="275"/>
      <c r="AX159" s="275"/>
      <c r="AY159" s="275"/>
      <c r="AZ159" s="275"/>
      <c r="BA159" s="275"/>
      <c r="BB159" s="275"/>
      <c r="BC159" s="275"/>
      <c r="BD159" s="275"/>
      <c r="BE159" s="275"/>
      <c r="BF159" s="275"/>
      <c r="BG159" s="275"/>
      <c r="BH159" s="275"/>
      <c r="BI159" s="275"/>
      <c r="BJ159" s="275"/>
      <c r="BK159" s="275"/>
      <c r="BL159" s="275"/>
      <c r="BM159" s="275"/>
      <c r="BN159" s="275"/>
      <c r="BO159" s="275"/>
      <c r="BP159" s="275"/>
      <c r="BQ159" s="275"/>
      <c r="BR159" s="275"/>
      <c r="BS159" s="275"/>
      <c r="BT159" s="275"/>
      <c r="BU159" s="275"/>
      <c r="BV159" s="275"/>
      <c r="BW159" s="275"/>
      <c r="BX159" s="275"/>
      <c r="BY159" s="275"/>
      <c r="BZ159" s="275"/>
    </row>
    <row r="160" spans="1:78" s="2" customFormat="1" ht="16.5" customHeight="1">
      <c r="A160" s="24"/>
      <c r="B160" s="24" t="s">
        <v>30</v>
      </c>
      <c r="C160" s="24"/>
      <c r="D160" s="24"/>
      <c r="E160" s="24"/>
      <c r="F160" s="24"/>
      <c r="G160" s="24"/>
      <c r="H160" s="24"/>
      <c r="I160" s="24"/>
      <c r="J160" s="24"/>
      <c r="K160" s="24"/>
      <c r="L160" s="24"/>
      <c r="M160" s="24"/>
      <c r="N160" s="24"/>
      <c r="O160" s="24"/>
      <c r="P160" s="24"/>
      <c r="Q160" s="24"/>
      <c r="R160" s="275">
        <f>shinsei_KANRI2_TEL</f>
        <v>0</v>
      </c>
      <c r="S160" s="275"/>
      <c r="T160" s="275"/>
      <c r="U160" s="275"/>
      <c r="V160" s="275"/>
      <c r="W160" s="275"/>
      <c r="X160" s="275"/>
      <c r="Y160" s="275"/>
      <c r="Z160" s="275"/>
      <c r="AA160" s="275"/>
      <c r="AB160" s="275"/>
      <c r="AC160" s="275"/>
      <c r="AD160" s="275"/>
      <c r="AE160" s="275"/>
      <c r="AF160" s="275"/>
      <c r="AG160" s="275"/>
      <c r="AH160" s="275"/>
      <c r="AI160" s="275"/>
      <c r="AJ160" s="275"/>
      <c r="AK160" s="275"/>
      <c r="AL160" s="275"/>
      <c r="AM160" s="275"/>
      <c r="AN160" s="275"/>
      <c r="AO160" s="275"/>
      <c r="AP160" s="275"/>
      <c r="AQ160" s="275"/>
      <c r="AR160" s="275"/>
      <c r="AS160" s="275"/>
      <c r="AT160" s="275"/>
      <c r="AU160" s="275"/>
      <c r="AV160" s="275"/>
      <c r="AW160" s="275"/>
      <c r="AX160" s="275"/>
      <c r="AY160" s="275"/>
      <c r="AZ160" s="275"/>
      <c r="BA160" s="275"/>
      <c r="BB160" s="275"/>
      <c r="BC160" s="275"/>
      <c r="BD160" s="275"/>
      <c r="BE160" s="275"/>
      <c r="BF160" s="275"/>
      <c r="BG160" s="275"/>
      <c r="BH160" s="275"/>
      <c r="BI160" s="275"/>
      <c r="BJ160" s="275"/>
      <c r="BK160" s="275"/>
      <c r="BL160" s="275"/>
      <c r="BM160" s="275"/>
      <c r="BN160" s="275"/>
      <c r="BO160" s="275"/>
      <c r="BP160" s="275"/>
      <c r="BQ160" s="275"/>
      <c r="BR160" s="275"/>
      <c r="BS160" s="275"/>
      <c r="BT160" s="275"/>
      <c r="BU160" s="275"/>
      <c r="BV160" s="275"/>
      <c r="BW160" s="275"/>
      <c r="BX160" s="275"/>
      <c r="BY160" s="275"/>
      <c r="BZ160" s="275"/>
    </row>
    <row r="161" spans="1:78" s="2" customFormat="1" ht="16.5" customHeight="1">
      <c r="A161" s="24"/>
      <c r="B161" s="24" t="s">
        <v>49</v>
      </c>
      <c r="C161" s="24"/>
      <c r="D161" s="24"/>
      <c r="E161" s="24"/>
      <c r="F161" s="24"/>
      <c r="G161" s="24"/>
      <c r="H161" s="24"/>
      <c r="I161" s="24"/>
      <c r="J161" s="24"/>
      <c r="K161" s="24"/>
      <c r="L161" s="24"/>
      <c r="M161" s="24"/>
      <c r="N161" s="24"/>
      <c r="O161" s="24"/>
      <c r="P161" s="24"/>
      <c r="Q161" s="24"/>
      <c r="R161" s="65"/>
      <c r="S161" s="65"/>
      <c r="T161" s="65"/>
      <c r="U161" s="24"/>
      <c r="V161" s="24"/>
      <c r="W161" s="24"/>
      <c r="X161" s="24"/>
      <c r="Y161" s="275">
        <f>shinsei_KANRI2_DOC</f>
        <v>0</v>
      </c>
      <c r="Z161" s="275"/>
      <c r="AA161" s="275"/>
      <c r="AB161" s="275"/>
      <c r="AC161" s="275"/>
      <c r="AD161" s="275"/>
      <c r="AE161" s="275"/>
      <c r="AF161" s="275"/>
      <c r="AG161" s="275"/>
      <c r="AH161" s="275"/>
      <c r="AI161" s="275"/>
      <c r="AJ161" s="275"/>
      <c r="AK161" s="275"/>
      <c r="AL161" s="275"/>
      <c r="AM161" s="275"/>
      <c r="AN161" s="275"/>
      <c r="AO161" s="275"/>
      <c r="AP161" s="275"/>
      <c r="AQ161" s="275"/>
      <c r="AR161" s="275"/>
      <c r="AS161" s="275"/>
      <c r="AT161" s="275"/>
      <c r="AU161" s="275"/>
      <c r="AV161" s="275"/>
      <c r="AW161" s="275"/>
      <c r="AX161" s="275"/>
      <c r="AY161" s="275"/>
      <c r="AZ161" s="275"/>
      <c r="BA161" s="275"/>
      <c r="BB161" s="275"/>
      <c r="BC161" s="275"/>
      <c r="BD161" s="275"/>
      <c r="BE161" s="275"/>
      <c r="BF161" s="275"/>
      <c r="BG161" s="275"/>
      <c r="BH161" s="275"/>
      <c r="BI161" s="275"/>
      <c r="BJ161" s="275"/>
      <c r="BK161" s="275"/>
      <c r="BL161" s="275"/>
      <c r="BM161" s="275"/>
      <c r="BN161" s="275"/>
      <c r="BO161" s="275"/>
      <c r="BP161" s="275"/>
      <c r="BQ161" s="275"/>
      <c r="BR161" s="275"/>
      <c r="BS161" s="275"/>
      <c r="BT161" s="275"/>
      <c r="BU161" s="275"/>
      <c r="BV161" s="275"/>
      <c r="BW161" s="275"/>
      <c r="BX161" s="275"/>
      <c r="BY161" s="275"/>
      <c r="BZ161" s="275"/>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18</v>
      </c>
      <c r="C164" s="24"/>
      <c r="D164" s="24"/>
      <c r="E164" s="24"/>
      <c r="F164" s="24"/>
      <c r="G164" s="24"/>
      <c r="H164" s="24"/>
      <c r="I164" s="24"/>
      <c r="J164" s="24"/>
      <c r="K164" s="24"/>
      <c r="L164" s="24"/>
      <c r="M164" s="24"/>
      <c r="N164" s="24"/>
      <c r="O164" s="24"/>
      <c r="P164" s="24"/>
      <c r="Q164" s="24"/>
      <c r="R164" s="24"/>
      <c r="S164" s="24" t="s">
        <v>19</v>
      </c>
      <c r="T164" s="24"/>
      <c r="U164" s="275">
        <f>shinsei_KANRI3_SIKAKU</f>
        <v>0</v>
      </c>
      <c r="V164" s="275"/>
      <c r="W164" s="275"/>
      <c r="X164" s="275"/>
      <c r="Y164" s="65" t="s">
        <v>20</v>
      </c>
      <c r="Z164" s="24"/>
      <c r="AA164" s="24"/>
      <c r="AB164" s="24"/>
      <c r="AC164" s="24"/>
      <c r="AD164" s="24"/>
      <c r="AE164" s="24"/>
      <c r="AF164" s="24"/>
      <c r="AG164" s="24"/>
      <c r="AH164" s="24"/>
      <c r="AI164" s="24" t="s">
        <v>19</v>
      </c>
      <c r="AJ164" s="24"/>
      <c r="AK164" s="245">
        <f>shinsei_KANRI3_TOUROKU_KIKAN</f>
        <v>0</v>
      </c>
      <c r="AL164" s="245"/>
      <c r="AM164" s="245"/>
      <c r="AN164" s="245"/>
      <c r="AO164" s="245"/>
      <c r="AP164" s="245"/>
      <c r="AQ164" s="245"/>
      <c r="AR164" s="245"/>
      <c r="AS164" s="245"/>
      <c r="AT164" s="245"/>
      <c r="AU164" s="245"/>
      <c r="AV164" s="245"/>
      <c r="AW164" s="65" t="s">
        <v>21</v>
      </c>
      <c r="AX164" s="24"/>
      <c r="AY164" s="24"/>
      <c r="AZ164" s="24"/>
      <c r="BA164" s="24"/>
      <c r="BB164" s="24"/>
      <c r="BC164" s="24"/>
      <c r="BD164" s="24"/>
      <c r="BE164" s="24"/>
      <c r="BF164" s="275">
        <f>shinsei_KANRI3_KENSETUSI_NO</f>
        <v>0</v>
      </c>
      <c r="BG164" s="275"/>
      <c r="BH164" s="275"/>
      <c r="BI164" s="275"/>
      <c r="BJ164" s="275"/>
      <c r="BK164" s="275"/>
      <c r="BL164" s="275"/>
      <c r="BM164" s="275"/>
      <c r="BN164" s="275"/>
      <c r="BO164" s="275"/>
      <c r="BP164" s="275"/>
      <c r="BQ164" s="275"/>
      <c r="BR164" s="65" t="s">
        <v>22</v>
      </c>
      <c r="BS164" s="24"/>
      <c r="BT164" s="24"/>
      <c r="BU164" s="24"/>
      <c r="BV164" s="24"/>
      <c r="BW164" s="24"/>
      <c r="BX164" s="24"/>
      <c r="BY164" s="24"/>
      <c r="BZ164" s="24"/>
    </row>
    <row r="165" spans="1:78" s="2" customFormat="1" ht="16.5" customHeight="1">
      <c r="A165" s="24"/>
      <c r="B165" s="24" t="s">
        <v>13</v>
      </c>
      <c r="C165" s="24"/>
      <c r="D165" s="24"/>
      <c r="E165" s="24"/>
      <c r="F165" s="24"/>
      <c r="G165" s="24"/>
      <c r="H165" s="24"/>
      <c r="I165" s="24"/>
      <c r="J165" s="24"/>
      <c r="K165" s="24"/>
      <c r="L165" s="24"/>
      <c r="M165" s="24"/>
      <c r="N165" s="24"/>
      <c r="O165" s="24"/>
      <c r="P165" s="24"/>
      <c r="Q165" s="24"/>
      <c r="R165" s="275">
        <f>shinsei_KANRI3_NAME</f>
        <v>0</v>
      </c>
      <c r="S165" s="275"/>
      <c r="T165" s="275"/>
      <c r="U165" s="275"/>
      <c r="V165" s="275"/>
      <c r="W165" s="275"/>
      <c r="X165" s="275"/>
      <c r="Y165" s="275"/>
      <c r="Z165" s="275"/>
      <c r="AA165" s="275"/>
      <c r="AB165" s="275"/>
      <c r="AC165" s="275"/>
      <c r="AD165" s="275"/>
      <c r="AE165" s="275"/>
      <c r="AF165" s="275"/>
      <c r="AG165" s="275"/>
      <c r="AH165" s="275"/>
      <c r="AI165" s="275"/>
      <c r="AJ165" s="275"/>
      <c r="AK165" s="275"/>
      <c r="AL165" s="275"/>
      <c r="AM165" s="275"/>
      <c r="AN165" s="275"/>
      <c r="AO165" s="275"/>
      <c r="AP165" s="275"/>
      <c r="AQ165" s="275"/>
      <c r="AR165" s="275"/>
      <c r="AS165" s="275"/>
      <c r="AT165" s="275"/>
      <c r="AU165" s="275"/>
      <c r="AV165" s="275"/>
      <c r="AW165" s="275"/>
      <c r="AX165" s="275"/>
      <c r="AY165" s="275"/>
      <c r="AZ165" s="275"/>
      <c r="BA165" s="275"/>
      <c r="BB165" s="275"/>
      <c r="BC165" s="275"/>
      <c r="BD165" s="275"/>
      <c r="BE165" s="275"/>
      <c r="BF165" s="275"/>
      <c r="BG165" s="275"/>
      <c r="BH165" s="275"/>
      <c r="BI165" s="275"/>
      <c r="BJ165" s="275"/>
      <c r="BK165" s="275"/>
      <c r="BL165" s="275"/>
      <c r="BM165" s="275"/>
      <c r="BN165" s="275"/>
      <c r="BO165" s="275"/>
      <c r="BP165" s="275"/>
      <c r="BQ165" s="275"/>
      <c r="BR165" s="275"/>
      <c r="BS165" s="275"/>
      <c r="BT165" s="275"/>
      <c r="BU165" s="275"/>
      <c r="BV165" s="275"/>
      <c r="BW165" s="275"/>
      <c r="BX165" s="275"/>
      <c r="BY165" s="275"/>
      <c r="BZ165" s="275"/>
    </row>
    <row r="166" spans="1:78" s="2" customFormat="1" ht="16.5" customHeight="1">
      <c r="A166" s="24"/>
      <c r="B166" s="24" t="s">
        <v>23</v>
      </c>
      <c r="C166" s="24"/>
      <c r="D166" s="24"/>
      <c r="E166" s="24"/>
      <c r="F166" s="24"/>
      <c r="G166" s="24"/>
      <c r="H166" s="24"/>
      <c r="I166" s="24"/>
      <c r="J166" s="24"/>
      <c r="K166" s="24"/>
      <c r="L166" s="24"/>
      <c r="M166" s="24"/>
      <c r="N166" s="24"/>
      <c r="O166" s="24"/>
      <c r="P166" s="24"/>
      <c r="Q166" s="24"/>
      <c r="R166" s="24"/>
      <c r="S166" s="24" t="s">
        <v>19</v>
      </c>
      <c r="T166" s="24"/>
      <c r="U166" s="275">
        <f>shinsei_KANRI3_JIMU_SIKAKU</f>
        <v>0</v>
      </c>
      <c r="V166" s="275"/>
      <c r="W166" s="275"/>
      <c r="X166" s="275"/>
      <c r="Y166" s="65" t="s">
        <v>24</v>
      </c>
      <c r="Z166" s="24"/>
      <c r="AA166" s="24"/>
      <c r="AB166" s="24"/>
      <c r="AC166" s="24"/>
      <c r="AD166" s="24"/>
      <c r="AE166" s="24"/>
      <c r="AF166" s="24"/>
      <c r="AG166" s="24"/>
      <c r="AH166" s="24"/>
      <c r="AI166" s="24" t="s">
        <v>19</v>
      </c>
      <c r="AJ166" s="24"/>
      <c r="AK166" s="275">
        <f>shinsei_KANRI3_JIMU_TOUROKU_KIKAN</f>
        <v>0</v>
      </c>
      <c r="AL166" s="275"/>
      <c r="AM166" s="275"/>
      <c r="AN166" s="275"/>
      <c r="AO166" s="275"/>
      <c r="AP166" s="275"/>
      <c r="AQ166" s="275"/>
      <c r="AR166" s="275"/>
      <c r="AS166" s="275"/>
      <c r="AT166" s="24" t="s">
        <v>25</v>
      </c>
      <c r="AU166" s="24"/>
      <c r="AV166" s="24"/>
      <c r="AW166" s="24"/>
      <c r="AX166" s="65"/>
      <c r="AY166" s="24"/>
      <c r="AZ166" s="24"/>
      <c r="BA166" s="24"/>
      <c r="BB166" s="24"/>
      <c r="BC166" s="24"/>
      <c r="BD166" s="24"/>
      <c r="BE166" s="24"/>
      <c r="BF166" s="275">
        <f>shinsei_KANRI3_JIMU_NO</f>
        <v>0</v>
      </c>
      <c r="BG166" s="275"/>
      <c r="BH166" s="275"/>
      <c r="BI166" s="275"/>
      <c r="BJ166" s="275"/>
      <c r="BK166" s="275"/>
      <c r="BL166" s="275"/>
      <c r="BM166" s="275"/>
      <c r="BN166" s="275"/>
      <c r="BO166" s="275"/>
      <c r="BP166" s="275"/>
      <c r="BQ166" s="275"/>
      <c r="BR166" s="65" t="s">
        <v>22</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75">
        <f>shinsei_KANRI3_JIMU_NAME</f>
        <v>0</v>
      </c>
      <c r="S167" s="275"/>
      <c r="T167" s="275"/>
      <c r="U167" s="275"/>
      <c r="V167" s="275"/>
      <c r="W167" s="275"/>
      <c r="X167" s="275"/>
      <c r="Y167" s="275"/>
      <c r="Z167" s="275"/>
      <c r="AA167" s="275"/>
      <c r="AB167" s="275"/>
      <c r="AC167" s="275"/>
      <c r="AD167" s="275"/>
      <c r="AE167" s="275"/>
      <c r="AF167" s="275"/>
      <c r="AG167" s="275"/>
      <c r="AH167" s="275"/>
      <c r="AI167" s="275"/>
      <c r="AJ167" s="275"/>
      <c r="AK167" s="275"/>
      <c r="AL167" s="275"/>
      <c r="AM167" s="275"/>
      <c r="AN167" s="275"/>
      <c r="AO167" s="275"/>
      <c r="AP167" s="275"/>
      <c r="AQ167" s="275"/>
      <c r="AR167" s="275"/>
      <c r="AS167" s="275"/>
      <c r="AT167" s="275"/>
      <c r="AU167" s="275"/>
      <c r="AV167" s="275"/>
      <c r="AW167" s="275"/>
      <c r="AX167" s="275"/>
      <c r="AY167" s="275"/>
      <c r="AZ167" s="275"/>
      <c r="BA167" s="275"/>
      <c r="BB167" s="275"/>
      <c r="BC167" s="275"/>
      <c r="BD167" s="275"/>
      <c r="BE167" s="275"/>
      <c r="BF167" s="275"/>
      <c r="BG167" s="275"/>
      <c r="BH167" s="275"/>
      <c r="BI167" s="275"/>
      <c r="BJ167" s="275"/>
      <c r="BK167" s="275"/>
      <c r="BL167" s="275"/>
      <c r="BM167" s="275"/>
      <c r="BN167" s="275"/>
      <c r="BO167" s="275"/>
      <c r="BP167" s="275"/>
      <c r="BQ167" s="275"/>
      <c r="BR167" s="275"/>
      <c r="BS167" s="275"/>
      <c r="BT167" s="275"/>
      <c r="BU167" s="275"/>
      <c r="BV167" s="275"/>
      <c r="BW167" s="275"/>
      <c r="BX167" s="275"/>
      <c r="BY167" s="275"/>
      <c r="BZ167" s="275"/>
    </row>
    <row r="168" spans="1:78" s="2" customFormat="1" ht="16.5" customHeight="1">
      <c r="A168" s="24"/>
      <c r="B168" s="24" t="s">
        <v>28</v>
      </c>
      <c r="C168" s="24"/>
      <c r="D168" s="24"/>
      <c r="E168" s="24"/>
      <c r="F168" s="24"/>
      <c r="G168" s="24"/>
      <c r="H168" s="24"/>
      <c r="I168" s="24"/>
      <c r="J168" s="24"/>
      <c r="K168" s="24"/>
      <c r="L168" s="24"/>
      <c r="M168" s="24"/>
      <c r="N168" s="24"/>
      <c r="O168" s="24"/>
      <c r="P168" s="24"/>
      <c r="Q168" s="24"/>
      <c r="R168" s="275">
        <f>shinsei_KANRI3_POST_CODE</f>
        <v>0</v>
      </c>
      <c r="S168" s="275"/>
      <c r="T168" s="275"/>
      <c r="U168" s="275"/>
      <c r="V168" s="275"/>
      <c r="W168" s="275"/>
      <c r="X168" s="275"/>
      <c r="Y168" s="275"/>
      <c r="Z168" s="275"/>
      <c r="AA168" s="275"/>
      <c r="AB168" s="275"/>
      <c r="AC168" s="275"/>
      <c r="AD168" s="275"/>
      <c r="AE168" s="275"/>
      <c r="AF168" s="275"/>
      <c r="AG168" s="275"/>
      <c r="AH168" s="275"/>
      <c r="AI168" s="275"/>
      <c r="AJ168" s="275"/>
      <c r="AK168" s="275"/>
      <c r="AL168" s="275"/>
      <c r="AM168" s="275"/>
      <c r="AN168" s="275"/>
      <c r="AO168" s="275"/>
      <c r="AP168" s="275"/>
      <c r="AQ168" s="275"/>
      <c r="AR168" s="275"/>
      <c r="AS168" s="275"/>
      <c r="AT168" s="275"/>
      <c r="AU168" s="275"/>
      <c r="AV168" s="275"/>
      <c r="AW168" s="275"/>
      <c r="AX168" s="275"/>
      <c r="AY168" s="275"/>
      <c r="AZ168" s="275"/>
      <c r="BA168" s="275"/>
      <c r="BB168" s="275"/>
      <c r="BC168" s="275"/>
      <c r="BD168" s="275"/>
      <c r="BE168" s="275"/>
      <c r="BF168" s="275"/>
      <c r="BG168" s="275"/>
      <c r="BH168" s="275"/>
      <c r="BI168" s="275"/>
      <c r="BJ168" s="275"/>
      <c r="BK168" s="275"/>
      <c r="BL168" s="275"/>
      <c r="BM168" s="275"/>
      <c r="BN168" s="275"/>
      <c r="BO168" s="275"/>
      <c r="BP168" s="275"/>
      <c r="BQ168" s="275"/>
      <c r="BR168" s="275"/>
      <c r="BS168" s="275"/>
      <c r="BT168" s="275"/>
      <c r="BU168" s="275"/>
      <c r="BV168" s="275"/>
      <c r="BW168" s="275"/>
      <c r="BX168" s="275"/>
      <c r="BY168" s="275"/>
      <c r="BZ168" s="275"/>
    </row>
    <row r="169" spans="1:78" s="2" customFormat="1" ht="16.5" customHeight="1">
      <c r="A169" s="24"/>
      <c r="B169" s="24" t="s">
        <v>29</v>
      </c>
      <c r="C169" s="24"/>
      <c r="D169" s="24"/>
      <c r="E169" s="24"/>
      <c r="F169" s="24"/>
      <c r="G169" s="24"/>
      <c r="H169" s="24"/>
      <c r="I169" s="24"/>
      <c r="J169" s="24"/>
      <c r="K169" s="24"/>
      <c r="L169" s="24"/>
      <c r="M169" s="24"/>
      <c r="N169" s="24"/>
      <c r="O169" s="24"/>
      <c r="P169" s="24"/>
      <c r="Q169" s="24"/>
      <c r="R169" s="275" t="str">
        <f>shinsei_KANRI3_KEN&amp;shinsei_KANRI3_ADDRESS</f>
        <v/>
      </c>
      <c r="S169" s="275"/>
      <c r="T169" s="275"/>
      <c r="U169" s="275"/>
      <c r="V169" s="275"/>
      <c r="W169" s="275"/>
      <c r="X169" s="275"/>
      <c r="Y169" s="275"/>
      <c r="Z169" s="275"/>
      <c r="AA169" s="275"/>
      <c r="AB169" s="275"/>
      <c r="AC169" s="275"/>
      <c r="AD169" s="275"/>
      <c r="AE169" s="275"/>
      <c r="AF169" s="275"/>
      <c r="AG169" s="275"/>
      <c r="AH169" s="275"/>
      <c r="AI169" s="275"/>
      <c r="AJ169" s="275"/>
      <c r="AK169" s="275"/>
      <c r="AL169" s="275"/>
      <c r="AM169" s="275"/>
      <c r="AN169" s="275"/>
      <c r="AO169" s="275"/>
      <c r="AP169" s="275"/>
      <c r="AQ169" s="275"/>
      <c r="AR169" s="275"/>
      <c r="AS169" s="275"/>
      <c r="AT169" s="275"/>
      <c r="AU169" s="275"/>
      <c r="AV169" s="275"/>
      <c r="AW169" s="275"/>
      <c r="AX169" s="275"/>
      <c r="AY169" s="275"/>
      <c r="AZ169" s="275"/>
      <c r="BA169" s="275"/>
      <c r="BB169" s="275"/>
      <c r="BC169" s="275"/>
      <c r="BD169" s="275"/>
      <c r="BE169" s="275"/>
      <c r="BF169" s="275"/>
      <c r="BG169" s="275"/>
      <c r="BH169" s="275"/>
      <c r="BI169" s="275"/>
      <c r="BJ169" s="275"/>
      <c r="BK169" s="275"/>
      <c r="BL169" s="275"/>
      <c r="BM169" s="275"/>
      <c r="BN169" s="275"/>
      <c r="BO169" s="275"/>
      <c r="BP169" s="275"/>
      <c r="BQ169" s="275"/>
      <c r="BR169" s="275"/>
      <c r="BS169" s="275"/>
      <c r="BT169" s="275"/>
      <c r="BU169" s="275"/>
      <c r="BV169" s="275"/>
      <c r="BW169" s="275"/>
      <c r="BX169" s="275"/>
      <c r="BY169" s="275"/>
      <c r="BZ169" s="275"/>
    </row>
    <row r="170" spans="1:78" s="2" customFormat="1" ht="16.5" customHeight="1">
      <c r="A170" s="24"/>
      <c r="B170" s="24" t="s">
        <v>30</v>
      </c>
      <c r="C170" s="24"/>
      <c r="D170" s="24"/>
      <c r="E170" s="24"/>
      <c r="F170" s="24"/>
      <c r="G170" s="24"/>
      <c r="H170" s="24"/>
      <c r="I170" s="24"/>
      <c r="J170" s="24"/>
      <c r="K170" s="24"/>
      <c r="L170" s="24"/>
      <c r="M170" s="24"/>
      <c r="N170" s="24"/>
      <c r="O170" s="24"/>
      <c r="P170" s="24"/>
      <c r="Q170" s="24"/>
      <c r="R170" s="275">
        <f>shinsei_KANRI3_TEL</f>
        <v>0</v>
      </c>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275"/>
      <c r="AN170" s="275"/>
      <c r="AO170" s="275"/>
      <c r="AP170" s="275"/>
      <c r="AQ170" s="275"/>
      <c r="AR170" s="275"/>
      <c r="AS170" s="275"/>
      <c r="AT170" s="275"/>
      <c r="AU170" s="275"/>
      <c r="AV170" s="275"/>
      <c r="AW170" s="275"/>
      <c r="AX170" s="275"/>
      <c r="AY170" s="275"/>
      <c r="AZ170" s="275"/>
      <c r="BA170" s="275"/>
      <c r="BB170" s="275"/>
      <c r="BC170" s="275"/>
      <c r="BD170" s="275"/>
      <c r="BE170" s="275"/>
      <c r="BF170" s="275"/>
      <c r="BG170" s="275"/>
      <c r="BH170" s="275"/>
      <c r="BI170" s="275"/>
      <c r="BJ170" s="275"/>
      <c r="BK170" s="275"/>
      <c r="BL170" s="275"/>
      <c r="BM170" s="275"/>
      <c r="BN170" s="275"/>
      <c r="BO170" s="275"/>
      <c r="BP170" s="275"/>
      <c r="BQ170" s="275"/>
      <c r="BR170" s="275"/>
      <c r="BS170" s="275"/>
      <c r="BT170" s="275"/>
      <c r="BU170" s="275"/>
      <c r="BV170" s="275"/>
      <c r="BW170" s="275"/>
      <c r="BX170" s="275"/>
      <c r="BY170" s="275"/>
      <c r="BZ170" s="275"/>
    </row>
    <row r="171" spans="1:78" s="2" customFormat="1" ht="16.5" customHeight="1">
      <c r="A171" s="24"/>
      <c r="B171" s="24" t="s">
        <v>49</v>
      </c>
      <c r="C171" s="24"/>
      <c r="D171" s="24"/>
      <c r="E171" s="24"/>
      <c r="F171" s="24"/>
      <c r="G171" s="24"/>
      <c r="H171" s="24"/>
      <c r="I171" s="24"/>
      <c r="J171" s="24"/>
      <c r="K171" s="24"/>
      <c r="L171" s="24"/>
      <c r="M171" s="24"/>
      <c r="N171" s="24"/>
      <c r="O171" s="24"/>
      <c r="P171" s="24"/>
      <c r="Q171" s="24"/>
      <c r="R171" s="65"/>
      <c r="S171" s="65"/>
      <c r="T171" s="65"/>
      <c r="U171" s="24"/>
      <c r="V171" s="24"/>
      <c r="W171" s="24"/>
      <c r="X171" s="24"/>
      <c r="Y171" s="275">
        <f>shinsei_KANRI3_DOC</f>
        <v>0</v>
      </c>
      <c r="Z171" s="275"/>
      <c r="AA171" s="275"/>
      <c r="AB171" s="275"/>
      <c r="AC171" s="275"/>
      <c r="AD171" s="275"/>
      <c r="AE171" s="275"/>
      <c r="AF171" s="275"/>
      <c r="AG171" s="275"/>
      <c r="AH171" s="275"/>
      <c r="AI171" s="275"/>
      <c r="AJ171" s="275"/>
      <c r="AK171" s="275"/>
      <c r="AL171" s="275"/>
      <c r="AM171" s="275"/>
      <c r="AN171" s="275"/>
      <c r="AO171" s="275"/>
      <c r="AP171" s="275"/>
      <c r="AQ171" s="275"/>
      <c r="AR171" s="275"/>
      <c r="AS171" s="275"/>
      <c r="AT171" s="275"/>
      <c r="AU171" s="275"/>
      <c r="AV171" s="275"/>
      <c r="AW171" s="275"/>
      <c r="AX171" s="275"/>
      <c r="AY171" s="275"/>
      <c r="AZ171" s="275"/>
      <c r="BA171" s="275"/>
      <c r="BB171" s="275"/>
      <c r="BC171" s="275"/>
      <c r="BD171" s="275"/>
      <c r="BE171" s="275"/>
      <c r="BF171" s="275"/>
      <c r="BG171" s="275"/>
      <c r="BH171" s="275"/>
      <c r="BI171" s="275"/>
      <c r="BJ171" s="275"/>
      <c r="BK171" s="275"/>
      <c r="BL171" s="275"/>
      <c r="BM171" s="275"/>
      <c r="BN171" s="275"/>
      <c r="BO171" s="275"/>
      <c r="BP171" s="275"/>
      <c r="BQ171" s="275"/>
      <c r="BR171" s="275"/>
      <c r="BS171" s="275"/>
      <c r="BT171" s="275"/>
      <c r="BU171" s="275"/>
      <c r="BV171" s="275"/>
      <c r="BW171" s="275"/>
      <c r="BX171" s="275"/>
      <c r="BY171" s="275"/>
      <c r="BZ171" s="275"/>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51</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41</v>
      </c>
      <c r="C175" s="24"/>
      <c r="D175" s="24"/>
      <c r="E175" s="24"/>
      <c r="F175" s="24"/>
      <c r="G175" s="24"/>
      <c r="H175" s="24"/>
      <c r="I175" s="24"/>
      <c r="J175" s="24"/>
      <c r="K175" s="24"/>
      <c r="L175" s="24"/>
      <c r="M175" s="24"/>
      <c r="N175" s="24"/>
      <c r="O175" s="24"/>
      <c r="P175" s="24"/>
      <c r="Q175" s="24"/>
      <c r="R175" s="275">
        <f>shinsei_SEKOU_NAME</f>
        <v>0</v>
      </c>
      <c r="S175" s="275"/>
      <c r="T175" s="275"/>
      <c r="U175" s="275"/>
      <c r="V175" s="275"/>
      <c r="W175" s="275"/>
      <c r="X175" s="275"/>
      <c r="Y175" s="275"/>
      <c r="Z175" s="275"/>
      <c r="AA175" s="275"/>
      <c r="AB175" s="275"/>
      <c r="AC175" s="275"/>
      <c r="AD175" s="275"/>
      <c r="AE175" s="275"/>
      <c r="AF175" s="275"/>
      <c r="AG175" s="275"/>
      <c r="AH175" s="275"/>
      <c r="AI175" s="275"/>
      <c r="AJ175" s="275"/>
      <c r="AK175" s="275"/>
      <c r="AL175" s="275"/>
      <c r="AM175" s="275"/>
      <c r="AN175" s="275"/>
      <c r="AO175" s="275"/>
      <c r="AP175" s="275"/>
      <c r="AQ175" s="275"/>
      <c r="AR175" s="275"/>
      <c r="AS175" s="275"/>
      <c r="AT175" s="275"/>
      <c r="AU175" s="275"/>
      <c r="AV175" s="275"/>
      <c r="AW175" s="275"/>
      <c r="AX175" s="275"/>
      <c r="AY175" s="275"/>
      <c r="AZ175" s="275"/>
      <c r="BA175" s="275"/>
      <c r="BB175" s="275"/>
      <c r="BC175" s="275"/>
      <c r="BD175" s="275"/>
      <c r="BE175" s="275"/>
      <c r="BF175" s="275"/>
      <c r="BG175" s="275"/>
      <c r="BH175" s="275"/>
      <c r="BI175" s="275"/>
      <c r="BJ175" s="275"/>
      <c r="BK175" s="275"/>
      <c r="BL175" s="275"/>
      <c r="BM175" s="275"/>
      <c r="BN175" s="275"/>
      <c r="BO175" s="275"/>
      <c r="BP175" s="275"/>
      <c r="BQ175" s="275"/>
      <c r="BR175" s="275"/>
      <c r="BS175" s="275"/>
      <c r="BT175" s="275"/>
      <c r="BU175" s="275"/>
      <c r="BV175" s="275"/>
      <c r="BW175" s="275"/>
      <c r="BX175" s="275"/>
      <c r="BY175" s="275"/>
      <c r="BZ175" s="275"/>
    </row>
    <row r="176" spans="1:78" s="2" customFormat="1" ht="16.5" customHeight="1">
      <c r="A176" s="24"/>
      <c r="B176" s="24" t="s">
        <v>52</v>
      </c>
      <c r="C176" s="24"/>
      <c r="D176" s="24"/>
      <c r="E176" s="24"/>
      <c r="F176" s="24"/>
      <c r="G176" s="24"/>
      <c r="H176" s="24"/>
      <c r="I176" s="24"/>
      <c r="J176" s="24"/>
      <c r="K176" s="24"/>
      <c r="L176" s="24"/>
      <c r="M176" s="24"/>
      <c r="N176" s="24" t="s">
        <v>53</v>
      </c>
      <c r="O176" s="24"/>
      <c r="P176" s="24"/>
      <c r="Q176" s="24"/>
      <c r="R176" s="24"/>
      <c r="S176" s="24"/>
      <c r="T176" s="24"/>
      <c r="U176" s="24"/>
      <c r="V176" s="24"/>
      <c r="W176" s="24"/>
      <c r="X176" s="24"/>
      <c r="Y176" s="24" t="s">
        <v>54</v>
      </c>
      <c r="Z176" s="24"/>
      <c r="AA176" s="245">
        <f>shinsei_SEKOU_JIMU_TOUROKU_KIKAN</f>
        <v>0</v>
      </c>
      <c r="AB176" s="245"/>
      <c r="AC176" s="245"/>
      <c r="AD176" s="245"/>
      <c r="AE176" s="245"/>
      <c r="AF176" s="245"/>
      <c r="AG176" s="245"/>
      <c r="AH176" s="245"/>
      <c r="AI176" s="245"/>
      <c r="AJ176" s="245"/>
      <c r="AK176" s="245"/>
      <c r="AL176" s="245"/>
      <c r="AM176" s="245"/>
      <c r="AN176" s="24" t="s">
        <v>55</v>
      </c>
      <c r="AO176" s="24"/>
      <c r="AP176" s="24"/>
      <c r="AQ176" s="24"/>
      <c r="AR176" s="24"/>
      <c r="AS176" s="24" t="s">
        <v>56</v>
      </c>
      <c r="AT176" s="24"/>
      <c r="AU176" s="259" t="str">
        <f>shinsei_SEKOU_JIMU_NO</f>
        <v>選択</v>
      </c>
      <c r="AV176" s="259"/>
      <c r="AW176" s="259"/>
      <c r="AX176" s="259"/>
      <c r="AY176" s="259"/>
      <c r="AZ176" s="259" t="s">
        <v>1118</v>
      </c>
      <c r="BA176" s="259"/>
      <c r="BB176" s="259" t="str">
        <f>shinsei_SEKOU_JIMU_NO_2</f>
        <v>選択</v>
      </c>
      <c r="BC176" s="259"/>
      <c r="BD176" s="259"/>
      <c r="BE176" s="259"/>
      <c r="BF176" s="259"/>
      <c r="BG176" s="245">
        <f>shinsei_SEKOU_JIMU_NO_3</f>
        <v>0</v>
      </c>
      <c r="BH176" s="245"/>
      <c r="BI176" s="245"/>
      <c r="BJ176" s="245"/>
      <c r="BK176" s="245"/>
      <c r="BL176" s="245"/>
      <c r="BM176" s="245"/>
      <c r="BN176" s="245"/>
      <c r="BO176" s="245"/>
      <c r="BP176" s="245"/>
      <c r="BQ176" s="245"/>
      <c r="BR176" s="245"/>
      <c r="BS176" s="245"/>
      <c r="BT176" s="245"/>
      <c r="BU176" s="24" t="s">
        <v>22</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75">
        <f>shinsei_SEKOU_JIMU_NAME</f>
        <v>0</v>
      </c>
      <c r="S177" s="275"/>
      <c r="T177" s="275"/>
      <c r="U177" s="275"/>
      <c r="V177" s="275"/>
      <c r="W177" s="275"/>
      <c r="X177" s="275"/>
      <c r="Y177" s="275"/>
      <c r="Z177" s="275"/>
      <c r="AA177" s="275"/>
      <c r="AB177" s="275"/>
      <c r="AC177" s="275"/>
      <c r="AD177" s="275"/>
      <c r="AE177" s="275"/>
      <c r="AF177" s="275"/>
      <c r="AG177" s="275"/>
      <c r="AH177" s="275"/>
      <c r="AI177" s="275"/>
      <c r="AJ177" s="275"/>
      <c r="AK177" s="275"/>
      <c r="AL177" s="275"/>
      <c r="AM177" s="275"/>
      <c r="AN177" s="275"/>
      <c r="AO177" s="275"/>
      <c r="AP177" s="275"/>
      <c r="AQ177" s="275"/>
      <c r="AR177" s="275"/>
      <c r="AS177" s="275"/>
      <c r="AT177" s="275"/>
      <c r="AU177" s="275"/>
      <c r="AV177" s="275"/>
      <c r="AW177" s="275"/>
      <c r="AX177" s="275"/>
      <c r="AY177" s="275"/>
      <c r="AZ177" s="275"/>
      <c r="BA177" s="275"/>
      <c r="BB177" s="275"/>
      <c r="BC177" s="275"/>
      <c r="BD177" s="275"/>
      <c r="BE177" s="275"/>
      <c r="BF177" s="275"/>
      <c r="BG177" s="275"/>
      <c r="BH177" s="275"/>
      <c r="BI177" s="275"/>
      <c r="BJ177" s="275"/>
      <c r="BK177" s="275"/>
      <c r="BL177" s="275"/>
      <c r="BM177" s="275"/>
      <c r="BN177" s="275"/>
      <c r="BO177" s="275"/>
      <c r="BP177" s="275"/>
      <c r="BQ177" s="275"/>
      <c r="BR177" s="275"/>
      <c r="BS177" s="275"/>
      <c r="BT177" s="275"/>
      <c r="BU177" s="275"/>
      <c r="BV177" s="275"/>
      <c r="BW177" s="275"/>
      <c r="BX177" s="275"/>
      <c r="BY177" s="275"/>
      <c r="BZ177" s="275"/>
    </row>
    <row r="178" spans="1:78" s="2" customFormat="1" ht="16.5" customHeight="1">
      <c r="A178" s="24"/>
      <c r="B178" s="24" t="s">
        <v>14</v>
      </c>
      <c r="C178" s="24"/>
      <c r="D178" s="24"/>
      <c r="E178" s="24"/>
      <c r="F178" s="24"/>
      <c r="G178" s="24"/>
      <c r="H178" s="24"/>
      <c r="I178" s="24"/>
      <c r="J178" s="24"/>
      <c r="K178" s="24"/>
      <c r="L178" s="24"/>
      <c r="M178" s="24"/>
      <c r="N178" s="24"/>
      <c r="O178" s="24"/>
      <c r="P178" s="24"/>
      <c r="Q178" s="24"/>
      <c r="R178" s="275">
        <f>shinsei_SEKOU_POST_CODE</f>
        <v>0</v>
      </c>
      <c r="S178" s="275"/>
      <c r="T178" s="275"/>
      <c r="U178" s="275"/>
      <c r="V178" s="275"/>
      <c r="W178" s="275"/>
      <c r="X178" s="275"/>
      <c r="Y178" s="275"/>
      <c r="Z178" s="275"/>
      <c r="AA178" s="275"/>
      <c r="AB178" s="275"/>
      <c r="AC178" s="275"/>
      <c r="AD178" s="275"/>
      <c r="AE178" s="275"/>
      <c r="AF178" s="275"/>
      <c r="AG178" s="275"/>
      <c r="AH178" s="275"/>
      <c r="AI178" s="275"/>
      <c r="AJ178" s="275"/>
      <c r="AK178" s="275"/>
      <c r="AL178" s="275"/>
      <c r="AM178" s="275"/>
      <c r="AN178" s="275"/>
      <c r="AO178" s="275"/>
      <c r="AP178" s="275"/>
      <c r="AQ178" s="275"/>
      <c r="AR178" s="275"/>
      <c r="AS178" s="275"/>
      <c r="AT178" s="275"/>
      <c r="AU178" s="275"/>
      <c r="AV178" s="275"/>
      <c r="AW178" s="275"/>
      <c r="AX178" s="275"/>
      <c r="AY178" s="275"/>
      <c r="AZ178" s="275"/>
      <c r="BA178" s="275"/>
      <c r="BB178" s="275"/>
      <c r="BC178" s="275"/>
      <c r="BD178" s="275"/>
      <c r="BE178" s="275"/>
      <c r="BF178" s="275"/>
      <c r="BG178" s="275"/>
      <c r="BH178" s="275"/>
      <c r="BI178" s="275"/>
      <c r="BJ178" s="275"/>
      <c r="BK178" s="275"/>
      <c r="BL178" s="275"/>
      <c r="BM178" s="275"/>
      <c r="BN178" s="275"/>
      <c r="BO178" s="275"/>
      <c r="BP178" s="275"/>
      <c r="BQ178" s="275"/>
      <c r="BR178" s="275"/>
      <c r="BS178" s="275"/>
      <c r="BT178" s="275"/>
      <c r="BU178" s="275"/>
      <c r="BV178" s="275"/>
      <c r="BW178" s="275"/>
      <c r="BX178" s="275"/>
      <c r="BY178" s="275"/>
      <c r="BZ178" s="275"/>
    </row>
    <row r="179" spans="1:78" s="2" customFormat="1" ht="16.5" customHeight="1">
      <c r="A179" s="24"/>
      <c r="B179" s="24" t="s">
        <v>43</v>
      </c>
      <c r="C179" s="24"/>
      <c r="D179" s="24"/>
      <c r="E179" s="24"/>
      <c r="F179" s="24"/>
      <c r="G179" s="24"/>
      <c r="H179" s="24"/>
      <c r="I179" s="24"/>
      <c r="J179" s="24"/>
      <c r="K179" s="24"/>
      <c r="L179" s="24"/>
      <c r="M179" s="24"/>
      <c r="N179" s="24"/>
      <c r="O179" s="24"/>
      <c r="P179" s="24"/>
      <c r="Q179" s="24"/>
      <c r="R179" s="275" t="str">
        <f>shinsei_SEKOU_KEN&amp;shinsei_SEKOU_ADDRESS</f>
        <v>選択</v>
      </c>
      <c r="S179" s="275"/>
      <c r="T179" s="275"/>
      <c r="U179" s="275"/>
      <c r="V179" s="275"/>
      <c r="W179" s="275"/>
      <c r="X179" s="275"/>
      <c r="Y179" s="275"/>
      <c r="Z179" s="275"/>
      <c r="AA179" s="275"/>
      <c r="AB179" s="275"/>
      <c r="AC179" s="275"/>
      <c r="AD179" s="275"/>
      <c r="AE179" s="275"/>
      <c r="AF179" s="275"/>
      <c r="AG179" s="275"/>
      <c r="AH179" s="275"/>
      <c r="AI179" s="275"/>
      <c r="AJ179" s="275"/>
      <c r="AK179" s="275"/>
      <c r="AL179" s="275"/>
      <c r="AM179" s="275"/>
      <c r="AN179" s="275"/>
      <c r="AO179" s="275"/>
      <c r="AP179" s="275"/>
      <c r="AQ179" s="275"/>
      <c r="AR179" s="275"/>
      <c r="AS179" s="275"/>
      <c r="AT179" s="275"/>
      <c r="AU179" s="275"/>
      <c r="AV179" s="275"/>
      <c r="AW179" s="275"/>
      <c r="AX179" s="275"/>
      <c r="AY179" s="275"/>
      <c r="AZ179" s="275"/>
      <c r="BA179" s="275"/>
      <c r="BB179" s="275"/>
      <c r="BC179" s="275"/>
      <c r="BD179" s="275"/>
      <c r="BE179" s="275"/>
      <c r="BF179" s="275"/>
      <c r="BG179" s="275"/>
      <c r="BH179" s="275"/>
      <c r="BI179" s="275"/>
      <c r="BJ179" s="275"/>
      <c r="BK179" s="275"/>
      <c r="BL179" s="275"/>
      <c r="BM179" s="275"/>
      <c r="BN179" s="275"/>
      <c r="BO179" s="275"/>
      <c r="BP179" s="275"/>
      <c r="BQ179" s="275"/>
      <c r="BR179" s="275"/>
      <c r="BS179" s="275"/>
      <c r="BT179" s="275"/>
      <c r="BU179" s="275"/>
      <c r="BV179" s="275"/>
      <c r="BW179" s="275"/>
      <c r="BX179" s="275"/>
      <c r="BY179" s="275"/>
      <c r="BZ179" s="275"/>
    </row>
    <row r="180" spans="1:78" s="2" customFormat="1" ht="16.5" customHeight="1">
      <c r="A180" s="24"/>
      <c r="B180" s="24" t="s">
        <v>16</v>
      </c>
      <c r="C180" s="24"/>
      <c r="D180" s="24"/>
      <c r="E180" s="24"/>
      <c r="F180" s="24"/>
      <c r="G180" s="24"/>
      <c r="H180" s="24"/>
      <c r="I180" s="24"/>
      <c r="J180" s="24"/>
      <c r="K180" s="24"/>
      <c r="L180" s="24"/>
      <c r="M180" s="24"/>
      <c r="N180" s="24"/>
      <c r="O180" s="24"/>
      <c r="P180" s="24"/>
      <c r="Q180" s="24"/>
      <c r="R180" s="275">
        <f>shinsei_SEKOU_TEL</f>
        <v>0</v>
      </c>
      <c r="S180" s="275"/>
      <c r="T180" s="275"/>
      <c r="U180" s="275"/>
      <c r="V180" s="275"/>
      <c r="W180" s="275"/>
      <c r="X180" s="275"/>
      <c r="Y180" s="275"/>
      <c r="Z180" s="275"/>
      <c r="AA180" s="275"/>
      <c r="AB180" s="275"/>
      <c r="AC180" s="275"/>
      <c r="AD180" s="275"/>
      <c r="AE180" s="275"/>
      <c r="AF180" s="275"/>
      <c r="AG180" s="275"/>
      <c r="AH180" s="275"/>
      <c r="AI180" s="275"/>
      <c r="AJ180" s="275"/>
      <c r="AK180" s="275"/>
      <c r="AL180" s="275"/>
      <c r="AM180" s="275"/>
      <c r="AN180" s="275"/>
      <c r="AO180" s="275"/>
      <c r="AP180" s="275"/>
      <c r="AQ180" s="275"/>
      <c r="AR180" s="275"/>
      <c r="AS180" s="275"/>
      <c r="AT180" s="275"/>
      <c r="AU180" s="275"/>
      <c r="AV180" s="275"/>
      <c r="AW180" s="275"/>
      <c r="AX180" s="275"/>
      <c r="AY180" s="275"/>
      <c r="AZ180" s="275"/>
      <c r="BA180" s="275"/>
      <c r="BB180" s="275"/>
      <c r="BC180" s="275"/>
      <c r="BD180" s="275"/>
      <c r="BE180" s="275"/>
      <c r="BF180" s="275"/>
      <c r="BG180" s="275"/>
      <c r="BH180" s="275"/>
      <c r="BI180" s="275"/>
      <c r="BJ180" s="275"/>
      <c r="BK180" s="275"/>
      <c r="BL180" s="275"/>
      <c r="BM180" s="275"/>
      <c r="BN180" s="275"/>
      <c r="BO180" s="275"/>
      <c r="BP180" s="275"/>
      <c r="BQ180" s="275"/>
      <c r="BR180" s="275"/>
      <c r="BS180" s="275"/>
      <c r="BT180" s="275"/>
      <c r="BU180" s="275"/>
      <c r="BV180" s="275"/>
      <c r="BW180" s="275"/>
      <c r="BX180" s="275"/>
      <c r="BY180" s="275"/>
      <c r="BZ180" s="275"/>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685</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75">
        <f>shinsei_build_PAGE2_BIKOU_1</f>
        <v>0</v>
      </c>
      <c r="N184" s="275"/>
      <c r="O184" s="275"/>
      <c r="P184" s="275"/>
      <c r="Q184" s="275"/>
      <c r="R184" s="275"/>
      <c r="S184" s="275"/>
      <c r="T184" s="275"/>
      <c r="U184" s="275"/>
      <c r="V184" s="275"/>
      <c r="W184" s="275"/>
      <c r="X184" s="275"/>
      <c r="Y184" s="275"/>
      <c r="Z184" s="275"/>
      <c r="AA184" s="275"/>
      <c r="AB184" s="275"/>
      <c r="AC184" s="275"/>
      <c r="AD184" s="275"/>
      <c r="AE184" s="275"/>
      <c r="AF184" s="275"/>
      <c r="AG184" s="275"/>
      <c r="AH184" s="275"/>
      <c r="AI184" s="275"/>
      <c r="AJ184" s="275"/>
      <c r="AK184" s="275"/>
      <c r="AL184" s="275"/>
      <c r="AM184" s="275"/>
      <c r="AN184" s="275"/>
      <c r="AO184" s="275"/>
      <c r="AP184" s="275"/>
      <c r="AQ184" s="275"/>
      <c r="AR184" s="275"/>
      <c r="AS184" s="275"/>
      <c r="AT184" s="275"/>
      <c r="AU184" s="275"/>
      <c r="AV184" s="275"/>
      <c r="AW184" s="275"/>
      <c r="AX184" s="275"/>
      <c r="AY184" s="275"/>
      <c r="AZ184" s="275"/>
      <c r="BA184" s="275"/>
      <c r="BB184" s="275"/>
      <c r="BC184" s="275"/>
      <c r="BD184" s="275"/>
      <c r="BE184" s="275"/>
      <c r="BF184" s="275"/>
      <c r="BG184" s="275"/>
      <c r="BH184" s="275"/>
      <c r="BI184" s="275"/>
      <c r="BJ184" s="275"/>
      <c r="BK184" s="275"/>
      <c r="BL184" s="275"/>
      <c r="BM184" s="275"/>
      <c r="BN184" s="275"/>
      <c r="BO184" s="275"/>
      <c r="BP184" s="275"/>
      <c r="BQ184" s="275"/>
      <c r="BR184" s="275"/>
      <c r="BS184" s="275"/>
      <c r="BT184" s="275"/>
      <c r="BU184" s="275"/>
      <c r="BV184" s="275"/>
      <c r="BW184" s="275"/>
      <c r="BX184" s="275"/>
      <c r="BY184" s="275"/>
      <c r="BZ184" s="275"/>
    </row>
    <row r="185" spans="1:78" s="2" customFormat="1" ht="16.5" customHeight="1">
      <c r="A185" s="24"/>
      <c r="B185" s="24"/>
      <c r="C185" s="24"/>
      <c r="D185" s="24"/>
      <c r="E185" s="24"/>
      <c r="F185" s="24"/>
      <c r="G185" s="24"/>
      <c r="H185" s="24"/>
      <c r="I185" s="24"/>
      <c r="J185" s="24"/>
      <c r="K185" s="24"/>
      <c r="L185" s="24"/>
      <c r="M185" s="275">
        <f>shinsei_build_PAGE2_BIKOU_2</f>
        <v>0</v>
      </c>
      <c r="N185" s="275"/>
      <c r="O185" s="275"/>
      <c r="P185" s="275"/>
      <c r="Q185" s="275"/>
      <c r="R185" s="275"/>
      <c r="S185" s="275"/>
      <c r="T185" s="275"/>
      <c r="U185" s="275"/>
      <c r="V185" s="275"/>
      <c r="W185" s="275"/>
      <c r="X185" s="275"/>
      <c r="Y185" s="275"/>
      <c r="Z185" s="275"/>
      <c r="AA185" s="275"/>
      <c r="AB185" s="275"/>
      <c r="AC185" s="275"/>
      <c r="AD185" s="275"/>
      <c r="AE185" s="275"/>
      <c r="AF185" s="275"/>
      <c r="AG185" s="275"/>
      <c r="AH185" s="275"/>
      <c r="AI185" s="275"/>
      <c r="AJ185" s="275"/>
      <c r="AK185" s="275"/>
      <c r="AL185" s="275"/>
      <c r="AM185" s="275"/>
      <c r="AN185" s="275"/>
      <c r="AO185" s="275"/>
      <c r="AP185" s="275"/>
      <c r="AQ185" s="275"/>
      <c r="AR185" s="275"/>
      <c r="AS185" s="275"/>
      <c r="AT185" s="275"/>
      <c r="AU185" s="275"/>
      <c r="AV185" s="275"/>
      <c r="AW185" s="275"/>
      <c r="AX185" s="275"/>
      <c r="AY185" s="275"/>
      <c r="AZ185" s="275"/>
      <c r="BA185" s="275"/>
      <c r="BB185" s="275"/>
      <c r="BC185" s="275"/>
      <c r="BD185" s="275"/>
      <c r="BE185" s="275"/>
      <c r="BF185" s="275"/>
      <c r="BG185" s="275"/>
      <c r="BH185" s="275"/>
      <c r="BI185" s="275"/>
      <c r="BJ185" s="275"/>
      <c r="BK185" s="275"/>
      <c r="BL185" s="275"/>
      <c r="BM185" s="275"/>
      <c r="BN185" s="275"/>
      <c r="BO185" s="275"/>
      <c r="BP185" s="275"/>
      <c r="BQ185" s="275"/>
      <c r="BR185" s="275"/>
      <c r="BS185" s="275"/>
      <c r="BT185" s="275"/>
      <c r="BU185" s="275"/>
      <c r="BV185" s="275"/>
      <c r="BW185" s="275"/>
      <c r="BX185" s="275"/>
      <c r="BY185" s="275"/>
      <c r="BZ185" s="275"/>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59" t="s">
        <v>686</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78" s="2" customFormat="1" ht="11.25" customHeight="1">
      <c r="A188" s="28"/>
      <c r="B188" s="28" t="s">
        <v>69</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70</v>
      </c>
      <c r="M189" s="83"/>
      <c r="N189" s="83"/>
      <c r="O189" s="347">
        <f>shinsei_build_address</f>
        <v>0</v>
      </c>
      <c r="P189" s="347"/>
      <c r="Q189" s="347"/>
      <c r="R189" s="347"/>
      <c r="S189" s="347"/>
      <c r="T189" s="347"/>
      <c r="U189" s="347"/>
      <c r="V189" s="347"/>
      <c r="W189" s="347"/>
      <c r="X189" s="347"/>
      <c r="Y189" s="347"/>
      <c r="Z189" s="347"/>
      <c r="AA189" s="347"/>
      <c r="AB189" s="347"/>
      <c r="AC189" s="347"/>
      <c r="AD189" s="347"/>
      <c r="AE189" s="347"/>
      <c r="AF189" s="347"/>
      <c r="AG189" s="347"/>
      <c r="AH189" s="347"/>
      <c r="AI189" s="347"/>
      <c r="AJ189" s="347"/>
      <c r="AK189" s="347"/>
      <c r="AL189" s="347"/>
      <c r="AM189" s="347"/>
      <c r="AN189" s="347"/>
      <c r="AO189" s="347"/>
      <c r="AP189" s="347"/>
      <c r="AQ189" s="347"/>
      <c r="AR189" s="347"/>
      <c r="AS189" s="347"/>
      <c r="AT189" s="347"/>
      <c r="AU189" s="347"/>
      <c r="AV189" s="347"/>
      <c r="AW189" s="347"/>
      <c r="AX189" s="347"/>
      <c r="AY189" s="347"/>
      <c r="AZ189" s="347"/>
      <c r="BA189" s="347"/>
      <c r="BB189" s="347"/>
      <c r="BC189" s="347"/>
      <c r="BD189" s="347"/>
      <c r="BE189" s="347"/>
      <c r="BF189" s="347"/>
      <c r="BG189" s="347"/>
      <c r="BH189" s="347"/>
      <c r="BI189" s="347"/>
      <c r="BJ189" s="347"/>
      <c r="BK189" s="347"/>
      <c r="BL189" s="347"/>
      <c r="BM189" s="347"/>
      <c r="BN189" s="347"/>
      <c r="BO189" s="347"/>
      <c r="BP189" s="347"/>
      <c r="BQ189" s="347"/>
      <c r="BR189" s="347"/>
      <c r="BS189" s="347"/>
      <c r="BT189" s="347"/>
      <c r="BU189" s="347"/>
      <c r="BV189" s="347"/>
      <c r="BW189" s="83"/>
      <c r="BX189" s="83"/>
      <c r="BY189" s="83"/>
      <c r="BZ189" s="83"/>
    </row>
    <row r="190" spans="1:78" s="24" customFormat="1" ht="20.100000000000001" customHeight="1">
      <c r="A190" s="84"/>
      <c r="B190" s="84" t="s">
        <v>71</v>
      </c>
      <c r="C190" s="84"/>
      <c r="D190" s="84"/>
      <c r="E190" s="84"/>
      <c r="F190" s="84"/>
      <c r="G190" s="84"/>
      <c r="H190" s="84"/>
      <c r="I190" s="84"/>
      <c r="J190" s="84"/>
      <c r="K190" s="84"/>
      <c r="L190" s="84"/>
      <c r="M190" s="83"/>
      <c r="N190" s="83"/>
      <c r="O190" s="347">
        <f>shinsei_build_JYUKYO__address</f>
        <v>0</v>
      </c>
      <c r="P190" s="347"/>
      <c r="Q190" s="347"/>
      <c r="R190" s="347"/>
      <c r="S190" s="347"/>
      <c r="T190" s="347"/>
      <c r="U190" s="347"/>
      <c r="V190" s="347"/>
      <c r="W190" s="347"/>
      <c r="X190" s="347"/>
      <c r="Y190" s="347"/>
      <c r="Z190" s="347"/>
      <c r="AA190" s="347"/>
      <c r="AB190" s="347"/>
      <c r="AC190" s="347"/>
      <c r="AD190" s="347"/>
      <c r="AE190" s="347"/>
      <c r="AF190" s="347"/>
      <c r="AG190" s="347"/>
      <c r="AH190" s="347"/>
      <c r="AI190" s="347"/>
      <c r="AJ190" s="347"/>
      <c r="AK190" s="347"/>
      <c r="AL190" s="347"/>
      <c r="AM190" s="347"/>
      <c r="AN190" s="347"/>
      <c r="AO190" s="347"/>
      <c r="AP190" s="347"/>
      <c r="AQ190" s="347"/>
      <c r="AR190" s="347"/>
      <c r="AS190" s="347"/>
      <c r="AT190" s="347"/>
      <c r="AU190" s="347"/>
      <c r="AV190" s="347"/>
      <c r="AW190" s="347"/>
      <c r="AX190" s="347"/>
      <c r="AY190" s="347"/>
      <c r="AZ190" s="347"/>
      <c r="BA190" s="347"/>
      <c r="BB190" s="347"/>
      <c r="BC190" s="347"/>
      <c r="BD190" s="347"/>
      <c r="BE190" s="347"/>
      <c r="BF190" s="347"/>
      <c r="BG190" s="347"/>
      <c r="BH190" s="347"/>
      <c r="BI190" s="347"/>
      <c r="BJ190" s="347"/>
      <c r="BK190" s="347"/>
      <c r="BL190" s="347"/>
      <c r="BM190" s="347"/>
      <c r="BN190" s="347"/>
      <c r="BO190" s="347"/>
      <c r="BP190" s="347"/>
      <c r="BQ190" s="347"/>
      <c r="BR190" s="347"/>
      <c r="BS190" s="347"/>
      <c r="BT190" s="347"/>
      <c r="BU190" s="347"/>
      <c r="BV190" s="347"/>
      <c r="BW190" s="83"/>
      <c r="BX190" s="83"/>
      <c r="BY190" s="83"/>
      <c r="BZ190" s="83"/>
    </row>
    <row r="191" spans="1:78" s="24" customFormat="1" ht="17.100000000000001" customHeight="1">
      <c r="B191" s="24" t="s">
        <v>72</v>
      </c>
    </row>
    <row r="192" spans="1:78" s="24" customFormat="1" ht="17.100000000000001" customHeight="1">
      <c r="G192" s="259" t="str">
        <f>IF(shinsei_build_KUIKI_TOSI__box="□","□","■")</f>
        <v>□</v>
      </c>
      <c r="H192" s="259"/>
      <c r="I192" s="259"/>
      <c r="K192" s="24" t="s">
        <v>73</v>
      </c>
      <c r="X192" s="24" t="s">
        <v>19</v>
      </c>
      <c r="Y192" s="259" t="str">
        <f>IF(shinsei_build_KUIKI_SIGAIKA__box="□","□","■")</f>
        <v>□</v>
      </c>
      <c r="Z192" s="259"/>
      <c r="AA192" s="259"/>
      <c r="AC192" s="24" t="s">
        <v>74</v>
      </c>
      <c r="AK192" s="259" t="str">
        <f>IF(shinsei_build_KUIKI_TYOSEI__box="□","□","■")</f>
        <v>□</v>
      </c>
      <c r="AL192" s="259"/>
      <c r="AM192" s="259"/>
      <c r="AO192" s="24" t="s">
        <v>75</v>
      </c>
      <c r="AZ192" s="259" t="str">
        <f>IF(shinsei_build_KUIKI_HISETTEI__box="□","□","■")</f>
        <v>□</v>
      </c>
      <c r="BA192" s="259"/>
      <c r="BB192" s="259"/>
      <c r="BD192" s="24" t="s">
        <v>607</v>
      </c>
      <c r="BY192" s="24" t="s">
        <v>55</v>
      </c>
    </row>
    <row r="193" spans="1:78" s="24" customFormat="1" ht="17.100000000000001" customHeight="1">
      <c r="G193" s="350" t="str">
        <f>IF(shinsei_build_KUIKI_JYUN_TOSHI__box="□","□","■")</f>
        <v>□</v>
      </c>
      <c r="H193" s="350"/>
      <c r="I193" s="350"/>
      <c r="K193" s="24" t="s">
        <v>76</v>
      </c>
      <c r="AD193" s="350" t="str">
        <f>IF(shinsei_build_KUIKI_KUIKIGAI__box="□","□","■")</f>
        <v>□</v>
      </c>
      <c r="AE193" s="350"/>
      <c r="AF193" s="350"/>
      <c r="AH193" s="24" t="s">
        <v>77</v>
      </c>
    </row>
    <row r="194" spans="1:78" s="24" customFormat="1" ht="20.100000000000001" customHeight="1">
      <c r="A194" s="84"/>
      <c r="B194" s="84" t="s">
        <v>78</v>
      </c>
      <c r="C194" s="84"/>
      <c r="D194" s="84"/>
      <c r="E194" s="84"/>
      <c r="F194" s="84"/>
      <c r="G194" s="84"/>
      <c r="H194" s="84"/>
      <c r="I194" s="84"/>
      <c r="J194" s="84"/>
      <c r="K194" s="84"/>
      <c r="L194" s="84"/>
      <c r="M194" s="84"/>
      <c r="N194" s="84"/>
      <c r="O194" s="348" t="str">
        <f>IF(shinsei_build_BOUKA_BOUKA__box="□","□","■")</f>
        <v>□</v>
      </c>
      <c r="P194" s="348"/>
      <c r="Q194" s="348"/>
      <c r="R194" s="84"/>
      <c r="S194" s="84" t="s">
        <v>79</v>
      </c>
      <c r="T194" s="84"/>
      <c r="U194" s="84"/>
      <c r="V194" s="84"/>
      <c r="W194" s="84"/>
      <c r="X194" s="84"/>
      <c r="Y194" s="84"/>
      <c r="Z194" s="84"/>
      <c r="AA194" s="84"/>
      <c r="AB194" s="84"/>
      <c r="AC194" s="84"/>
      <c r="AD194" s="84"/>
      <c r="AE194" s="84"/>
      <c r="AF194" s="348" t="str">
        <f>IF(shinsei_build_BOUKA_JYUN_BOUKA__box="□","□","■")</f>
        <v>□</v>
      </c>
      <c r="AG194" s="348"/>
      <c r="AH194" s="348"/>
      <c r="AI194" s="84"/>
      <c r="AJ194" s="84" t="s">
        <v>80</v>
      </c>
      <c r="AK194" s="84"/>
      <c r="AL194" s="84"/>
      <c r="AM194" s="84"/>
      <c r="AN194" s="84"/>
      <c r="AO194" s="84"/>
      <c r="AP194" s="84"/>
      <c r="AQ194" s="84"/>
      <c r="AR194" s="84"/>
      <c r="AS194" s="84"/>
      <c r="AT194" s="84"/>
      <c r="AU194" s="84"/>
      <c r="AV194" s="84"/>
      <c r="AW194" s="84"/>
      <c r="AX194" s="84"/>
      <c r="AY194" s="84"/>
      <c r="AZ194" s="348" t="str">
        <f>IF(shinsei_build_BOUKA_NASI__box="□","□","■")</f>
        <v>□</v>
      </c>
      <c r="BA194" s="348"/>
      <c r="BB194" s="348"/>
      <c r="BC194" s="84" t="s">
        <v>81</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82</v>
      </c>
      <c r="AD195" s="252">
        <f>shinsei_build_BOUKA_22JYO_1</f>
        <v>0</v>
      </c>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351"/>
      <c r="BY195" s="351"/>
      <c r="BZ195" s="351"/>
    </row>
    <row r="196" spans="1:78" s="24" customFormat="1" ht="17.100000000000001" customHeight="1">
      <c r="E196" s="275">
        <f>shinsei_build_BOUKA_22JYO_2</f>
        <v>0</v>
      </c>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352"/>
      <c r="BY196" s="352"/>
      <c r="BZ196" s="352"/>
    </row>
    <row r="197" spans="1:78" s="24" customFormat="1" ht="17.100000000000001" customHeight="1">
      <c r="E197" s="275">
        <f>shinsei_build_BOUKA_22JYO_3</f>
        <v>0</v>
      </c>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75"/>
      <c r="AE197" s="275"/>
      <c r="AF197" s="275"/>
      <c r="AG197" s="275"/>
      <c r="AH197" s="275"/>
      <c r="AI197" s="275"/>
      <c r="AJ197" s="275"/>
      <c r="AK197" s="275"/>
      <c r="AL197" s="275"/>
      <c r="AM197" s="275"/>
      <c r="AN197" s="275"/>
      <c r="AO197" s="275"/>
      <c r="AP197" s="275"/>
      <c r="AQ197" s="275"/>
      <c r="AR197" s="275"/>
      <c r="AS197" s="275"/>
      <c r="AT197" s="275"/>
      <c r="AU197" s="275"/>
      <c r="AV197" s="275"/>
      <c r="AW197" s="275"/>
      <c r="AX197" s="275"/>
      <c r="AY197" s="275"/>
      <c r="AZ197" s="275"/>
      <c r="BA197" s="275"/>
      <c r="BB197" s="275"/>
      <c r="BC197" s="275"/>
      <c r="BD197" s="275"/>
      <c r="BE197" s="275"/>
      <c r="BF197" s="275"/>
      <c r="BG197" s="275"/>
      <c r="BH197" s="275"/>
      <c r="BI197" s="275"/>
      <c r="BJ197" s="275"/>
      <c r="BK197" s="275"/>
      <c r="BL197" s="275"/>
      <c r="BM197" s="275"/>
      <c r="BN197" s="275"/>
      <c r="BO197" s="275"/>
      <c r="BP197" s="275"/>
      <c r="BQ197" s="275"/>
      <c r="BR197" s="275"/>
      <c r="BS197" s="275"/>
      <c r="BT197" s="275"/>
      <c r="BU197" s="275"/>
      <c r="BV197" s="275"/>
      <c r="BW197" s="275"/>
      <c r="BX197" s="352"/>
      <c r="BY197" s="352"/>
      <c r="BZ197" s="352"/>
    </row>
    <row r="198" spans="1:78" s="24" customFormat="1" ht="17.100000000000001" customHeight="1">
      <c r="E198" s="275">
        <f>shinsei_build_BOUKA_22JYO_4</f>
        <v>0</v>
      </c>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75"/>
      <c r="AE198" s="275"/>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5"/>
      <c r="BC198" s="275"/>
      <c r="BD198" s="275"/>
      <c r="BE198" s="275"/>
      <c r="BF198" s="275"/>
      <c r="BG198" s="275"/>
      <c r="BH198" s="275"/>
      <c r="BI198" s="275"/>
      <c r="BJ198" s="275"/>
      <c r="BK198" s="275"/>
      <c r="BL198" s="275"/>
      <c r="BM198" s="275"/>
      <c r="BN198" s="275"/>
      <c r="BO198" s="275"/>
      <c r="BP198" s="275"/>
      <c r="BQ198" s="275"/>
      <c r="BR198" s="275"/>
      <c r="BS198" s="275"/>
      <c r="BT198" s="275"/>
      <c r="BU198" s="275"/>
      <c r="BV198" s="275"/>
      <c r="BW198" s="275"/>
      <c r="BX198" s="352"/>
      <c r="BY198" s="352"/>
      <c r="BZ198" s="352"/>
    </row>
    <row r="199" spans="1:78" s="24" customFormat="1" ht="17.100000000000001" customHeight="1">
      <c r="A199" s="76"/>
      <c r="B199" s="76" t="s">
        <v>83</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84</v>
      </c>
      <c r="AF200" s="349">
        <f>shinsei_build_DOURO_FUKUIN</f>
        <v>0</v>
      </c>
      <c r="AG200" s="349"/>
      <c r="AH200" s="349"/>
      <c r="AI200" s="349"/>
      <c r="AJ200" s="349"/>
      <c r="AK200" s="349"/>
      <c r="AL200" s="349"/>
      <c r="AM200" s="349"/>
      <c r="AN200" s="349"/>
      <c r="AO200" s="349"/>
      <c r="AP200" s="349"/>
      <c r="AQ200" s="349"/>
      <c r="AR200" s="349"/>
      <c r="AS200" s="349"/>
      <c r="AT200" s="349"/>
      <c r="AU200" s="349"/>
      <c r="AV200" s="349"/>
      <c r="AW200" s="349"/>
      <c r="AX200" s="349"/>
      <c r="AY200" s="349"/>
      <c r="AZ200" s="349"/>
      <c r="BA200" s="349"/>
      <c r="BB200" s="349"/>
      <c r="BC200" s="34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85</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55">
        <f>shinsei_build_DOURO_NAGASA</f>
        <v>0</v>
      </c>
      <c r="AG201" s="355"/>
      <c r="AH201" s="355"/>
      <c r="AI201" s="355"/>
      <c r="AJ201" s="355"/>
      <c r="AK201" s="355"/>
      <c r="AL201" s="355"/>
      <c r="AM201" s="355"/>
      <c r="AN201" s="355"/>
      <c r="AO201" s="355"/>
      <c r="AP201" s="355"/>
      <c r="AQ201" s="355"/>
      <c r="AR201" s="355"/>
      <c r="AS201" s="355"/>
      <c r="AT201" s="355"/>
      <c r="AU201" s="355"/>
      <c r="AV201" s="355"/>
      <c r="AW201" s="355"/>
      <c r="AX201" s="355"/>
      <c r="AY201" s="355"/>
      <c r="AZ201" s="355"/>
      <c r="BA201" s="355"/>
      <c r="BB201" s="355"/>
      <c r="BC201" s="355"/>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86</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87</v>
      </c>
      <c r="E203" s="24"/>
      <c r="F203" s="24"/>
      <c r="G203" s="24"/>
      <c r="H203" s="24"/>
      <c r="I203" s="24"/>
      <c r="J203" s="24"/>
      <c r="K203" s="24"/>
      <c r="L203" s="24"/>
      <c r="M203" s="24"/>
      <c r="N203" s="24"/>
      <c r="O203" s="24"/>
      <c r="P203" s="33" t="s">
        <v>88</v>
      </c>
      <c r="Q203" s="33"/>
      <c r="R203" s="33"/>
      <c r="S203" s="33"/>
      <c r="T203" s="356">
        <f>shinsei_build_SHIKITI_MENSEKI_1A</f>
        <v>0</v>
      </c>
      <c r="U203" s="356"/>
      <c r="V203" s="356"/>
      <c r="W203" s="356"/>
      <c r="X203" s="356"/>
      <c r="Y203" s="356"/>
      <c r="Z203" s="356"/>
      <c r="AA203" s="356"/>
      <c r="AB203" s="356"/>
      <c r="AC203" s="34"/>
      <c r="AD203" s="34"/>
      <c r="AE203" s="35" t="s">
        <v>89</v>
      </c>
      <c r="AF203" s="36"/>
      <c r="AG203" s="36"/>
      <c r="AH203" s="356">
        <f>shinsei_build_SHIKITI_MENSEKI_1B</f>
        <v>0</v>
      </c>
      <c r="AI203" s="356"/>
      <c r="AJ203" s="356"/>
      <c r="AK203" s="356"/>
      <c r="AL203" s="356"/>
      <c r="AM203" s="356"/>
      <c r="AN203" s="356"/>
      <c r="AO203" s="356"/>
      <c r="AP203" s="356"/>
      <c r="AQ203" s="34"/>
      <c r="AR203" s="34"/>
      <c r="AS203" s="35" t="s">
        <v>89</v>
      </c>
      <c r="AT203" s="36"/>
      <c r="AU203" s="36"/>
      <c r="AV203" s="356">
        <f>shinsei_build_SHIKITI_MENSEKI_1C</f>
        <v>0</v>
      </c>
      <c r="AW203" s="356"/>
      <c r="AX203" s="356"/>
      <c r="AY203" s="356"/>
      <c r="AZ203" s="356"/>
      <c r="BA203" s="356"/>
      <c r="BB203" s="356"/>
      <c r="BC203" s="356"/>
      <c r="BD203" s="356"/>
      <c r="BE203" s="34"/>
      <c r="BF203" s="34"/>
      <c r="BG203" s="35" t="s">
        <v>89</v>
      </c>
      <c r="BH203" s="36"/>
      <c r="BI203" s="36"/>
      <c r="BJ203" s="356">
        <f>shinsei_build_SHIKITI_MENSEKI_1D</f>
        <v>0</v>
      </c>
      <c r="BK203" s="356"/>
      <c r="BL203" s="356"/>
      <c r="BM203" s="356"/>
      <c r="BN203" s="356"/>
      <c r="BO203" s="356"/>
      <c r="BP203" s="356"/>
      <c r="BQ203" s="356"/>
      <c r="BR203" s="356"/>
      <c r="BS203" s="356"/>
      <c r="BT203" s="356"/>
      <c r="BU203" s="34"/>
      <c r="BV203" s="37" t="s">
        <v>60</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91</v>
      </c>
      <c r="Q204" s="33"/>
      <c r="R204" s="33"/>
      <c r="S204" s="33"/>
      <c r="T204" s="356">
        <f>shinsei_build_SHIKITI_MENSEKI_2A</f>
        <v>0</v>
      </c>
      <c r="U204" s="356"/>
      <c r="V204" s="356"/>
      <c r="W204" s="356"/>
      <c r="X204" s="356"/>
      <c r="Y204" s="356"/>
      <c r="Z204" s="356"/>
      <c r="AA204" s="356"/>
      <c r="AB204" s="356"/>
      <c r="AC204" s="34"/>
      <c r="AD204" s="34"/>
      <c r="AE204" s="35" t="s">
        <v>89</v>
      </c>
      <c r="AF204" s="36"/>
      <c r="AG204" s="36"/>
      <c r="AH204" s="356">
        <f>shinsei_build_SHIKITI_MENSEKI_2B</f>
        <v>0</v>
      </c>
      <c r="AI204" s="356"/>
      <c r="AJ204" s="356"/>
      <c r="AK204" s="356"/>
      <c r="AL204" s="356"/>
      <c r="AM204" s="356"/>
      <c r="AN204" s="356"/>
      <c r="AO204" s="356"/>
      <c r="AP204" s="356"/>
      <c r="AQ204" s="34"/>
      <c r="AR204" s="34"/>
      <c r="AS204" s="35" t="s">
        <v>89</v>
      </c>
      <c r="AT204" s="36"/>
      <c r="AU204" s="36"/>
      <c r="AV204" s="356">
        <f>shinsei_build_SHIKITI_MENSEKI_2C</f>
        <v>0</v>
      </c>
      <c r="AW204" s="356"/>
      <c r="AX204" s="356"/>
      <c r="AY204" s="356"/>
      <c r="AZ204" s="356"/>
      <c r="BA204" s="356"/>
      <c r="BB204" s="356"/>
      <c r="BC204" s="356"/>
      <c r="BD204" s="356"/>
      <c r="BE204" s="34"/>
      <c r="BF204" s="34"/>
      <c r="BG204" s="35" t="s">
        <v>89</v>
      </c>
      <c r="BH204" s="36"/>
      <c r="BI204" s="36"/>
      <c r="BJ204" s="356">
        <f>shinsei_build_SHIKITI_MENSEKI_2D</f>
        <v>0</v>
      </c>
      <c r="BK204" s="356"/>
      <c r="BL204" s="356"/>
      <c r="BM204" s="356"/>
      <c r="BN204" s="356"/>
      <c r="BO204" s="356"/>
      <c r="BP204" s="356"/>
      <c r="BQ204" s="356"/>
      <c r="BR204" s="356"/>
      <c r="BS204" s="356"/>
      <c r="BT204" s="356"/>
      <c r="BU204" s="34"/>
      <c r="BV204" s="37" t="s">
        <v>60</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7"/>
      <c r="U205" s="207"/>
      <c r="V205" s="207"/>
      <c r="W205" s="207"/>
      <c r="X205" s="207"/>
      <c r="Y205" s="207"/>
      <c r="Z205" s="207"/>
      <c r="AA205" s="207"/>
      <c r="AB205" s="207"/>
      <c r="AC205" s="34"/>
      <c r="AD205" s="34"/>
      <c r="AE205" s="35"/>
      <c r="AF205" s="36"/>
      <c r="AG205" s="36"/>
      <c r="AH205" s="207"/>
      <c r="AI205" s="207"/>
      <c r="AJ205" s="207"/>
      <c r="AK205" s="207"/>
      <c r="AL205" s="207"/>
      <c r="AM205" s="207"/>
      <c r="AN205" s="207"/>
      <c r="AO205" s="207"/>
      <c r="AP205" s="207"/>
      <c r="AQ205" s="34"/>
      <c r="AR205" s="34"/>
      <c r="AS205" s="35"/>
      <c r="AT205" s="36"/>
      <c r="AU205" s="36"/>
      <c r="AV205" s="207"/>
      <c r="AW205" s="207"/>
      <c r="AX205" s="207"/>
      <c r="AY205" s="207"/>
      <c r="AZ205" s="207"/>
      <c r="BA205" s="207"/>
      <c r="BB205" s="207"/>
      <c r="BC205" s="207"/>
      <c r="BD205" s="207"/>
      <c r="BE205" s="34"/>
      <c r="BF205" s="34"/>
      <c r="BG205" s="35"/>
      <c r="BH205" s="36"/>
      <c r="BI205" s="36"/>
      <c r="BJ205" s="207"/>
      <c r="BK205" s="207"/>
      <c r="BL205" s="207"/>
      <c r="BM205" s="207"/>
      <c r="BN205" s="207"/>
      <c r="BO205" s="207"/>
      <c r="BP205" s="207"/>
      <c r="BQ205" s="207"/>
      <c r="BR205" s="207"/>
      <c r="BS205" s="207"/>
      <c r="BT205" s="207"/>
      <c r="BU205" s="34"/>
      <c r="BV205" s="37"/>
      <c r="BW205" s="37"/>
      <c r="BX205" s="37"/>
      <c r="BY205" s="37"/>
      <c r="BZ205" s="37"/>
    </row>
    <row r="206" spans="1:78" s="2" customFormat="1" ht="17.100000000000001" customHeight="1">
      <c r="A206" s="24"/>
      <c r="B206" s="24"/>
      <c r="C206" s="24"/>
      <c r="D206" s="24" t="s">
        <v>92</v>
      </c>
      <c r="E206" s="24"/>
      <c r="F206" s="24"/>
      <c r="G206" s="24"/>
      <c r="H206" s="24"/>
      <c r="I206" s="24"/>
      <c r="J206" s="24"/>
      <c r="K206" s="24"/>
      <c r="L206" s="24"/>
      <c r="M206" s="24"/>
      <c r="N206" s="24"/>
      <c r="O206" s="24"/>
      <c r="P206" s="24"/>
      <c r="Q206" s="24"/>
      <c r="R206" s="24" t="s">
        <v>19</v>
      </c>
      <c r="S206" s="245" t="str">
        <f>shinsei_build_YOUTO_TIIKI_A</f>
        <v>選択してください</v>
      </c>
      <c r="T206" s="245"/>
      <c r="U206" s="245"/>
      <c r="V206" s="245"/>
      <c r="W206" s="245"/>
      <c r="X206" s="245"/>
      <c r="Y206" s="245"/>
      <c r="Z206" s="245"/>
      <c r="AA206" s="245"/>
      <c r="AB206" s="245"/>
      <c r="AC206" s="245"/>
      <c r="AD206" s="38"/>
      <c r="AE206" s="35" t="s">
        <v>89</v>
      </c>
      <c r="AF206" s="36"/>
      <c r="AG206" s="245">
        <f>shinsei_build_YOUTO_TIIKI_B</f>
        <v>0</v>
      </c>
      <c r="AH206" s="245"/>
      <c r="AI206" s="245"/>
      <c r="AJ206" s="245"/>
      <c r="AK206" s="245"/>
      <c r="AL206" s="245"/>
      <c r="AM206" s="245"/>
      <c r="AN206" s="245"/>
      <c r="AO206" s="245"/>
      <c r="AP206" s="245"/>
      <c r="AQ206" s="245"/>
      <c r="AR206" s="38"/>
      <c r="AS206" s="35" t="s">
        <v>89</v>
      </c>
      <c r="AT206" s="36"/>
      <c r="AU206" s="245">
        <f>shinsei_build_YOUTO_TIIKI_C</f>
        <v>0</v>
      </c>
      <c r="AV206" s="245"/>
      <c r="AW206" s="245"/>
      <c r="AX206" s="245"/>
      <c r="AY206" s="245"/>
      <c r="AZ206" s="245"/>
      <c r="BA206" s="245"/>
      <c r="BB206" s="245"/>
      <c r="BC206" s="245"/>
      <c r="BD206" s="245"/>
      <c r="BE206" s="245"/>
      <c r="BF206" s="38"/>
      <c r="BG206" s="35" t="s">
        <v>89</v>
      </c>
      <c r="BH206" s="36"/>
      <c r="BI206" s="353">
        <f>shinsei_build_YOUTO_TIIKI_D</f>
        <v>0</v>
      </c>
      <c r="BJ206" s="353"/>
      <c r="BK206" s="353"/>
      <c r="BL206" s="353"/>
      <c r="BM206" s="353"/>
      <c r="BN206" s="353"/>
      <c r="BO206" s="353"/>
      <c r="BP206" s="353"/>
      <c r="BQ206" s="353"/>
      <c r="BR206" s="353"/>
      <c r="BS206" s="353"/>
      <c r="BT206" s="353"/>
      <c r="BU206" s="38"/>
      <c r="BV206" s="37" t="s">
        <v>60</v>
      </c>
      <c r="BW206" s="37"/>
      <c r="BX206" s="37"/>
      <c r="BY206" s="37"/>
      <c r="BZ206" s="37"/>
    </row>
    <row r="207" spans="1:78" s="2" customFormat="1" ht="17.100000000000001" customHeight="1">
      <c r="A207" s="24"/>
      <c r="B207" s="24"/>
      <c r="C207" s="24"/>
      <c r="D207" s="24" t="s">
        <v>94</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19</v>
      </c>
      <c r="S208" s="24"/>
      <c r="T208" s="354">
        <f>shinsei_build_YOUSEKI_RITU_A</f>
        <v>0</v>
      </c>
      <c r="U208" s="354"/>
      <c r="V208" s="354"/>
      <c r="W208" s="354"/>
      <c r="X208" s="354"/>
      <c r="Y208" s="354"/>
      <c r="Z208" s="354"/>
      <c r="AA208" s="354"/>
      <c r="AB208" s="354"/>
      <c r="AC208" s="39"/>
      <c r="AD208" s="39"/>
      <c r="AE208" s="35" t="s">
        <v>89</v>
      </c>
      <c r="AF208" s="36"/>
      <c r="AG208" s="36"/>
      <c r="AH208" s="354">
        <f>shinsei_build_YOUSEKI_RITU_B</f>
        <v>0</v>
      </c>
      <c r="AI208" s="354"/>
      <c r="AJ208" s="354"/>
      <c r="AK208" s="354"/>
      <c r="AL208" s="354"/>
      <c r="AM208" s="354"/>
      <c r="AN208" s="354"/>
      <c r="AO208" s="354"/>
      <c r="AP208" s="354"/>
      <c r="AQ208" s="39"/>
      <c r="AR208" s="39"/>
      <c r="AS208" s="35" t="s">
        <v>89</v>
      </c>
      <c r="AT208" s="36"/>
      <c r="AU208" s="36"/>
      <c r="AV208" s="354">
        <f>shinsei_build_YOUSEKI_RITU_C</f>
        <v>0</v>
      </c>
      <c r="AW208" s="354"/>
      <c r="AX208" s="354"/>
      <c r="AY208" s="354"/>
      <c r="AZ208" s="354"/>
      <c r="BA208" s="354"/>
      <c r="BB208" s="354"/>
      <c r="BC208" s="354"/>
      <c r="BD208" s="354"/>
      <c r="BE208" s="39"/>
      <c r="BF208" s="39"/>
      <c r="BG208" s="35" t="s">
        <v>89</v>
      </c>
      <c r="BH208" s="36"/>
      <c r="BI208" s="36"/>
      <c r="BJ208" s="354">
        <f>shinsei_build_YOUSEKI_RITU_D</f>
        <v>0</v>
      </c>
      <c r="BK208" s="354"/>
      <c r="BL208" s="354"/>
      <c r="BM208" s="354"/>
      <c r="BN208" s="354"/>
      <c r="BO208" s="354"/>
      <c r="BP208" s="354"/>
      <c r="BQ208" s="354"/>
      <c r="BR208" s="354"/>
      <c r="BS208" s="354"/>
      <c r="BT208" s="354"/>
      <c r="BU208" s="39"/>
      <c r="BV208" s="37" t="s">
        <v>60</v>
      </c>
      <c r="BW208" s="37"/>
      <c r="BX208" s="37"/>
      <c r="BY208" s="37"/>
      <c r="BZ208" s="37"/>
    </row>
    <row r="209" spans="1:124" s="2" customFormat="1" ht="17.100000000000001" customHeight="1">
      <c r="A209" s="24"/>
      <c r="B209" s="24"/>
      <c r="C209" s="24"/>
      <c r="D209" s="24" t="s">
        <v>97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57"/>
      <c r="CB209" s="357"/>
      <c r="CC209" s="357"/>
      <c r="CD209" s="357"/>
      <c r="CE209" s="357"/>
      <c r="CF209" s="357"/>
      <c r="CG209" s="357"/>
      <c r="CH209" s="357"/>
      <c r="CI209" s="357"/>
      <c r="CJ209" s="357"/>
      <c r="CK209" s="357"/>
      <c r="CL209" s="357"/>
      <c r="CM209" s="357"/>
      <c r="CN209" s="357"/>
      <c r="CO209" s="357"/>
      <c r="CP209" s="357"/>
      <c r="CQ209" s="357"/>
      <c r="CR209" s="357"/>
      <c r="CS209" s="357"/>
      <c r="CT209" s="357"/>
      <c r="CU209" s="357"/>
      <c r="CV209" s="357"/>
      <c r="CW209" s="357"/>
      <c r="CX209" s="357"/>
      <c r="CY209" s="357"/>
      <c r="CZ209" s="357"/>
      <c r="DA209" s="357"/>
      <c r="DB209" s="357"/>
      <c r="DC209" s="357"/>
      <c r="DD209" s="357"/>
      <c r="DE209" s="357"/>
      <c r="DF209" s="357"/>
      <c r="DG209" s="357"/>
      <c r="DH209" s="357"/>
      <c r="DI209" s="357"/>
      <c r="DJ209" s="357"/>
      <c r="DK209" s="357"/>
      <c r="DL209" s="357"/>
      <c r="DM209" s="357"/>
      <c r="DN209" s="357"/>
      <c r="DO209" s="357"/>
      <c r="DP209" s="357"/>
      <c r="DQ209" s="357"/>
      <c r="DR209" s="357"/>
      <c r="DS209" s="357"/>
      <c r="DT209" s="357"/>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19</v>
      </c>
      <c r="S210" s="24"/>
      <c r="T210" s="354">
        <f>shinsei_build_KENPEI_RITU_A</f>
        <v>0</v>
      </c>
      <c r="U210" s="354"/>
      <c r="V210" s="354"/>
      <c r="W210" s="354"/>
      <c r="X210" s="354"/>
      <c r="Y210" s="354"/>
      <c r="Z210" s="354"/>
      <c r="AA210" s="354"/>
      <c r="AB210" s="354"/>
      <c r="AC210" s="39"/>
      <c r="AD210" s="39"/>
      <c r="AE210" s="35" t="s">
        <v>89</v>
      </c>
      <c r="AF210" s="36"/>
      <c r="AG210" s="36"/>
      <c r="AH210" s="354">
        <f>shinsei_build_KENPEI_RITU_B</f>
        <v>0</v>
      </c>
      <c r="AI210" s="354"/>
      <c r="AJ210" s="354"/>
      <c r="AK210" s="354"/>
      <c r="AL210" s="354"/>
      <c r="AM210" s="354"/>
      <c r="AN210" s="354"/>
      <c r="AO210" s="354"/>
      <c r="AP210" s="354"/>
      <c r="AQ210" s="39"/>
      <c r="AR210" s="39"/>
      <c r="AS210" s="35" t="s">
        <v>89</v>
      </c>
      <c r="AT210" s="36"/>
      <c r="AU210" s="36"/>
      <c r="AV210" s="354">
        <f>shinsei_build_KENPEI_RITU_C</f>
        <v>0</v>
      </c>
      <c r="AW210" s="354"/>
      <c r="AX210" s="354"/>
      <c r="AY210" s="354"/>
      <c r="AZ210" s="354"/>
      <c r="BA210" s="354"/>
      <c r="BB210" s="354"/>
      <c r="BC210" s="354"/>
      <c r="BD210" s="354"/>
      <c r="BE210" s="39"/>
      <c r="BF210" s="39"/>
      <c r="BG210" s="35" t="s">
        <v>89</v>
      </c>
      <c r="BH210" s="36"/>
      <c r="BI210" s="36"/>
      <c r="BJ210" s="354">
        <f>shinsei_build_KENPEI_RITU_D</f>
        <v>0</v>
      </c>
      <c r="BK210" s="354"/>
      <c r="BL210" s="354"/>
      <c r="BM210" s="354"/>
      <c r="BN210" s="354"/>
      <c r="BO210" s="354"/>
      <c r="BP210" s="354"/>
      <c r="BQ210" s="354"/>
      <c r="BR210" s="354"/>
      <c r="BS210" s="354"/>
      <c r="BT210" s="354"/>
      <c r="BU210" s="39"/>
      <c r="BV210" s="37" t="s">
        <v>60</v>
      </c>
      <c r="BW210" s="37"/>
      <c r="BX210" s="37"/>
      <c r="BY210" s="37"/>
      <c r="BZ210" s="37"/>
    </row>
    <row r="211" spans="1:124" s="2" customFormat="1" ht="17.100000000000001" customHeight="1">
      <c r="A211" s="24"/>
      <c r="B211" s="24"/>
      <c r="C211" s="24"/>
      <c r="D211" s="24" t="s">
        <v>100</v>
      </c>
      <c r="E211" s="24"/>
      <c r="F211" s="24"/>
      <c r="G211" s="24"/>
      <c r="H211" s="24"/>
      <c r="I211" s="24"/>
      <c r="J211" s="24"/>
      <c r="K211" s="24"/>
      <c r="L211" s="24"/>
      <c r="M211" s="24"/>
      <c r="N211" s="24"/>
      <c r="O211" s="24"/>
      <c r="P211" s="24"/>
      <c r="Q211" s="24"/>
      <c r="R211" s="24"/>
      <c r="S211" s="24"/>
      <c r="T211" s="24"/>
      <c r="U211" s="24"/>
      <c r="V211" s="33" t="s">
        <v>101</v>
      </c>
      <c r="W211" s="24"/>
      <c r="X211" s="24"/>
      <c r="Y211" s="24"/>
      <c r="Z211" s="24"/>
      <c r="AA211" s="24"/>
      <c r="AB211" s="264">
        <f>T203+AH203+AV203+BJ203</f>
        <v>0</v>
      </c>
      <c r="AC211" s="264"/>
      <c r="AD211" s="264"/>
      <c r="AE211" s="264"/>
      <c r="AF211" s="264"/>
      <c r="AG211" s="264"/>
      <c r="AH211" s="264"/>
      <c r="AI211" s="264"/>
      <c r="AJ211" s="264"/>
      <c r="AK211" s="264"/>
      <c r="AL211" s="264"/>
      <c r="AM211" s="264"/>
      <c r="AN211" s="264"/>
      <c r="AO211" s="264"/>
      <c r="AP211" s="264"/>
      <c r="AQ211" s="264"/>
      <c r="AR211" s="26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103</v>
      </c>
      <c r="W212" s="24"/>
      <c r="X212" s="24"/>
      <c r="Y212" s="24"/>
      <c r="Z212" s="24"/>
      <c r="AA212" s="24"/>
      <c r="AB212" s="264">
        <f>T204+AH204+AV204+BJ204</f>
        <v>0</v>
      </c>
      <c r="AC212" s="264"/>
      <c r="AD212" s="264"/>
      <c r="AE212" s="264"/>
      <c r="AF212" s="264"/>
      <c r="AG212" s="264"/>
      <c r="AH212" s="264"/>
      <c r="AI212" s="264"/>
      <c r="AJ212" s="264"/>
      <c r="AK212" s="264"/>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105</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54" t="str">
        <f>shinsei_build_KENTIKU_KANOU_NOBE_MENSEKI_RITU</f>
        <v/>
      </c>
      <c r="BM213" s="354"/>
      <c r="BN213" s="354"/>
      <c r="BO213" s="354"/>
      <c r="BP213" s="354"/>
      <c r="BQ213" s="354"/>
      <c r="BR213" s="354"/>
      <c r="BS213" s="354"/>
      <c r="BT213" s="354"/>
      <c r="BU213" s="24"/>
      <c r="BV213" s="24"/>
      <c r="BW213" s="24"/>
      <c r="BX213" s="24"/>
      <c r="BY213" s="24"/>
      <c r="BZ213" s="24"/>
    </row>
    <row r="214" spans="1:124" s="2" customFormat="1" ht="17.100000000000001" customHeight="1">
      <c r="A214" s="24"/>
      <c r="B214" s="24"/>
      <c r="C214" s="24"/>
      <c r="D214" s="24" t="s">
        <v>107</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54" t="str">
        <f>shinsei_build_KENTIKU_KANOU_MENSEKI_RITU</f>
        <v/>
      </c>
      <c r="BM214" s="354"/>
      <c r="BN214" s="354"/>
      <c r="BO214" s="354"/>
      <c r="BP214" s="354"/>
      <c r="BQ214" s="354"/>
      <c r="BR214" s="354"/>
      <c r="BS214" s="354"/>
      <c r="BT214" s="354"/>
      <c r="BU214" s="24"/>
      <c r="BV214" s="24"/>
      <c r="BW214" s="24"/>
      <c r="BX214" s="24"/>
      <c r="BY214" s="24"/>
      <c r="BZ214" s="24"/>
      <c r="CJ214" s="58"/>
      <c r="CK214" s="58"/>
    </row>
    <row r="215" spans="1:124" s="2" customFormat="1" ht="17.100000000000001" customHeight="1">
      <c r="A215" s="24"/>
      <c r="B215" s="24"/>
      <c r="C215" s="24"/>
      <c r="D215" s="24" t="s">
        <v>109</v>
      </c>
      <c r="E215" s="24"/>
      <c r="F215" s="24"/>
      <c r="G215" s="24"/>
      <c r="H215" s="24"/>
      <c r="I215" s="24"/>
      <c r="J215" s="24"/>
      <c r="K215" s="24"/>
      <c r="L215" s="24"/>
      <c r="M215" s="24"/>
      <c r="N215" s="24"/>
      <c r="O215" s="239">
        <f>shinsei_build_SHIKITI_MENSEKI_BIKOU_1</f>
        <v>0</v>
      </c>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c r="AP215" s="239"/>
      <c r="AQ215" s="239"/>
      <c r="AR215" s="239"/>
      <c r="AS215" s="239"/>
      <c r="AT215" s="239"/>
      <c r="AU215" s="239"/>
      <c r="AV215" s="239"/>
      <c r="AW215" s="239"/>
      <c r="AX215" s="239"/>
      <c r="AY215" s="239"/>
      <c r="AZ215" s="239"/>
      <c r="BA215" s="239"/>
      <c r="BB215" s="239"/>
      <c r="BC215" s="239"/>
      <c r="BD215" s="239"/>
      <c r="BE215" s="239"/>
      <c r="BF215" s="239"/>
      <c r="BG215" s="239"/>
      <c r="BH215" s="239"/>
      <c r="BI215" s="239"/>
      <c r="BJ215" s="239"/>
      <c r="BK215" s="239"/>
      <c r="BL215" s="239"/>
      <c r="BM215" s="239"/>
      <c r="BN215" s="239"/>
      <c r="BO215" s="239"/>
      <c r="BP215" s="239"/>
      <c r="BQ215" s="239"/>
      <c r="BR215" s="239"/>
      <c r="BS215" s="239"/>
      <c r="BT215" s="239"/>
      <c r="BU215" s="205"/>
      <c r="BV215" s="205"/>
      <c r="BW215" s="205"/>
      <c r="BX215" s="205"/>
      <c r="BY215" s="205"/>
      <c r="BZ215" s="63"/>
      <c r="CA215" s="60"/>
      <c r="CB215" s="60"/>
      <c r="CI215" s="2" t="s">
        <v>90</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21"/>
      <c r="P216" s="221"/>
      <c r="Q216" s="221"/>
      <c r="R216" s="221"/>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BQ216" s="275"/>
      <c r="BR216" s="275"/>
      <c r="BS216" s="275"/>
      <c r="BT216" s="275"/>
      <c r="BU216" s="275"/>
      <c r="BV216" s="275"/>
      <c r="BW216" s="275"/>
      <c r="BX216" s="275"/>
      <c r="BY216" s="275"/>
      <c r="BZ216" s="221"/>
      <c r="CA216" s="60"/>
      <c r="CB216" s="60"/>
      <c r="CJ216" s="58"/>
      <c r="CK216" s="58"/>
    </row>
    <row r="217" spans="1:124" s="2" customFormat="1" ht="20.100000000000001" customHeight="1">
      <c r="A217" s="31"/>
      <c r="B217" s="24" t="s">
        <v>1096</v>
      </c>
      <c r="C217" s="31"/>
      <c r="D217" s="31"/>
      <c r="E217" s="31"/>
      <c r="F217" s="31"/>
      <c r="G217" s="31"/>
      <c r="H217" s="31"/>
      <c r="I217" s="31"/>
      <c r="J217" s="31"/>
      <c r="K217" s="31"/>
      <c r="L217" s="31"/>
      <c r="M217" s="31"/>
      <c r="N217" s="31"/>
      <c r="O217" s="31"/>
      <c r="P217" s="31"/>
      <c r="Q217" s="31"/>
      <c r="R217" s="275">
        <f>shinsei_build_YOUTO_CODE_1</f>
        <v>0</v>
      </c>
      <c r="S217" s="275"/>
      <c r="T217" s="275"/>
      <c r="U217" s="275"/>
      <c r="V217" s="275"/>
      <c r="W217" s="275"/>
      <c r="X217" s="275"/>
      <c r="Y217" s="275"/>
      <c r="Z217" s="275"/>
      <c r="AA217" s="275"/>
      <c r="AB217" s="275"/>
      <c r="AC217" s="275"/>
      <c r="AD217" s="275"/>
      <c r="AE217" s="275"/>
      <c r="AF217" s="275"/>
      <c r="AG217" s="275"/>
      <c r="AH217" s="275"/>
      <c r="AI217" s="275"/>
      <c r="AJ217" s="275"/>
      <c r="AK217" s="275"/>
      <c r="AL217" s="275"/>
      <c r="AM217" s="275"/>
      <c r="AN217" s="275"/>
      <c r="AO217" s="275"/>
      <c r="AP217" s="275"/>
      <c r="AQ217" s="275"/>
      <c r="AR217" s="275"/>
      <c r="AS217" s="275"/>
      <c r="AT217" s="275"/>
      <c r="AU217" s="275"/>
      <c r="AV217" s="275"/>
      <c r="AW217" s="275"/>
      <c r="AX217" s="275"/>
      <c r="AY217" s="275"/>
      <c r="AZ217" s="275"/>
      <c r="BA217" s="275"/>
      <c r="BB217" s="275"/>
      <c r="BC217" s="275"/>
      <c r="BD217" s="275"/>
      <c r="BE217" s="275"/>
      <c r="BF217" s="275"/>
      <c r="BG217" s="275"/>
      <c r="BH217" s="275"/>
      <c r="BI217" s="275"/>
      <c r="BJ217" s="275"/>
      <c r="BK217" s="275"/>
      <c r="BL217" s="275"/>
      <c r="BM217" s="275"/>
      <c r="BN217" s="275"/>
      <c r="BO217" s="275"/>
      <c r="BP217" s="275"/>
      <c r="BQ217" s="275"/>
      <c r="BR217" s="275"/>
      <c r="BS217" s="275"/>
      <c r="BT217" s="275"/>
      <c r="BU217" s="275"/>
      <c r="BV217" s="275"/>
      <c r="BW217" s="275"/>
      <c r="BX217" s="275"/>
      <c r="BY217" s="275"/>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75">
        <f>shinsei_build_YOUTO_CODE_2</f>
        <v>0</v>
      </c>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BQ218" s="275"/>
      <c r="BR218" s="275"/>
      <c r="BS218" s="275"/>
      <c r="BT218" s="275"/>
      <c r="BU218" s="275"/>
      <c r="BV218" s="275"/>
      <c r="BW218" s="275"/>
      <c r="BX218" s="275"/>
      <c r="BY218" s="275"/>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75" t="str">
        <f>shinsei_build_YOUTO_CODE_3</f>
        <v>選択してください（リスト選択してから手入力で文言修正可能です）</v>
      </c>
      <c r="S219" s="275"/>
      <c r="T219" s="275"/>
      <c r="U219" s="275"/>
      <c r="V219" s="275"/>
      <c r="W219" s="275"/>
      <c r="X219" s="275"/>
      <c r="Y219" s="275"/>
      <c r="Z219" s="275"/>
      <c r="AA219" s="275"/>
      <c r="AB219" s="275"/>
      <c r="AC219" s="275"/>
      <c r="AD219" s="275"/>
      <c r="AE219" s="275"/>
      <c r="AF219" s="275"/>
      <c r="AG219" s="275"/>
      <c r="AH219" s="275"/>
      <c r="AI219" s="275"/>
      <c r="AJ219" s="275"/>
      <c r="AK219" s="275"/>
      <c r="AL219" s="275"/>
      <c r="AM219" s="275"/>
      <c r="AN219" s="275"/>
      <c r="AO219" s="275"/>
      <c r="AP219" s="275"/>
      <c r="AQ219" s="275"/>
      <c r="AR219" s="275"/>
      <c r="AS219" s="275"/>
      <c r="AT219" s="275"/>
      <c r="AU219" s="275"/>
      <c r="AV219" s="275"/>
      <c r="AW219" s="275"/>
      <c r="AX219" s="275"/>
      <c r="AY219" s="275"/>
      <c r="AZ219" s="275"/>
      <c r="BA219" s="275"/>
      <c r="BB219" s="275"/>
      <c r="BC219" s="275"/>
      <c r="BD219" s="275"/>
      <c r="BE219" s="275"/>
      <c r="BF219" s="275"/>
      <c r="BG219" s="275"/>
      <c r="BH219" s="275"/>
      <c r="BI219" s="275"/>
      <c r="BJ219" s="275"/>
      <c r="BK219" s="275"/>
      <c r="BL219" s="275"/>
      <c r="BM219" s="275"/>
      <c r="BN219" s="275"/>
      <c r="BO219" s="275"/>
      <c r="BP219" s="275"/>
      <c r="BQ219" s="275"/>
      <c r="BR219" s="275"/>
      <c r="BS219" s="275"/>
      <c r="BT219" s="275"/>
      <c r="BU219" s="275"/>
      <c r="BV219" s="275"/>
      <c r="BW219" s="275"/>
      <c r="BX219" s="275"/>
      <c r="BY219" s="275"/>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75">
        <f>shinsei_build_YOUTO_CODE_4</f>
        <v>0</v>
      </c>
      <c r="S220" s="275"/>
      <c r="T220" s="275"/>
      <c r="U220" s="275"/>
      <c r="V220" s="275"/>
      <c r="W220" s="275"/>
      <c r="X220" s="275"/>
      <c r="Y220" s="275"/>
      <c r="Z220" s="275"/>
      <c r="AA220" s="275"/>
      <c r="AB220" s="275"/>
      <c r="AC220" s="275"/>
      <c r="AD220" s="275"/>
      <c r="AE220" s="275"/>
      <c r="AF220" s="275"/>
      <c r="AG220" s="275"/>
      <c r="AH220" s="275"/>
      <c r="AI220" s="275"/>
      <c r="AJ220" s="275"/>
      <c r="AK220" s="275"/>
      <c r="AL220" s="275"/>
      <c r="AM220" s="275"/>
      <c r="AN220" s="275"/>
      <c r="AO220" s="275"/>
      <c r="AP220" s="275"/>
      <c r="AQ220" s="275"/>
      <c r="AR220" s="275"/>
      <c r="AS220" s="275"/>
      <c r="AT220" s="275"/>
      <c r="AU220" s="275"/>
      <c r="AV220" s="275"/>
      <c r="AW220" s="275"/>
      <c r="AX220" s="275"/>
      <c r="AY220" s="275"/>
      <c r="AZ220" s="275"/>
      <c r="BA220" s="275"/>
      <c r="BB220" s="275"/>
      <c r="BC220" s="275"/>
      <c r="BD220" s="275"/>
      <c r="BE220" s="275"/>
      <c r="BF220" s="275"/>
      <c r="BG220" s="275"/>
      <c r="BH220" s="275"/>
      <c r="BI220" s="275"/>
      <c r="BJ220" s="275"/>
      <c r="BK220" s="275"/>
      <c r="BL220" s="275"/>
      <c r="BM220" s="275"/>
      <c r="BN220" s="275"/>
      <c r="BO220" s="275"/>
      <c r="BP220" s="275"/>
      <c r="BQ220" s="275"/>
      <c r="BR220" s="275"/>
      <c r="BS220" s="275"/>
      <c r="BT220" s="275"/>
      <c r="BU220" s="275"/>
      <c r="BV220" s="275"/>
      <c r="BW220" s="275"/>
      <c r="BX220" s="275"/>
      <c r="BY220" s="275"/>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75">
        <f>shinsei_build_YOUTO_CODE_5</f>
        <v>0</v>
      </c>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275"/>
      <c r="BY221" s="275"/>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22"/>
      <c r="P222" s="222"/>
      <c r="Q222" s="222"/>
      <c r="R222" s="222"/>
      <c r="S222" s="255"/>
      <c r="T222" s="255"/>
      <c r="U222" s="255"/>
      <c r="V222" s="255"/>
      <c r="W222" s="255"/>
      <c r="X222" s="255"/>
      <c r="Y222" s="255"/>
      <c r="Z222" s="255"/>
      <c r="AA222" s="255"/>
      <c r="AB222" s="255"/>
      <c r="AC222" s="255"/>
      <c r="AD222" s="255"/>
      <c r="AE222" s="255"/>
      <c r="AF222" s="255"/>
      <c r="AG222" s="255"/>
      <c r="AH222" s="255"/>
      <c r="AI222" s="255"/>
      <c r="AJ222" s="255"/>
      <c r="AK222" s="255"/>
      <c r="AL222" s="255"/>
      <c r="AM222" s="255"/>
      <c r="AN222" s="255"/>
      <c r="AO222" s="255"/>
      <c r="AP222" s="255"/>
      <c r="AQ222" s="255"/>
      <c r="AR222" s="255"/>
      <c r="AS222" s="255"/>
      <c r="AT222" s="255"/>
      <c r="AU222" s="255"/>
      <c r="AV222" s="255"/>
      <c r="AW222" s="255"/>
      <c r="AX222" s="255"/>
      <c r="AY222" s="255"/>
      <c r="AZ222" s="255"/>
      <c r="BA222" s="255"/>
      <c r="BB222" s="255"/>
      <c r="BC222" s="255"/>
      <c r="BD222" s="255"/>
      <c r="BE222" s="255"/>
      <c r="BF222" s="255"/>
      <c r="BG222" s="255"/>
      <c r="BH222" s="255"/>
      <c r="BI222" s="255"/>
      <c r="BJ222" s="255"/>
      <c r="BK222" s="255"/>
      <c r="BL222" s="255"/>
      <c r="BM222" s="255"/>
      <c r="BN222" s="255"/>
      <c r="BO222" s="255"/>
      <c r="BP222" s="255"/>
      <c r="BQ222" s="255"/>
      <c r="BR222" s="255"/>
      <c r="BS222" s="255"/>
      <c r="BT222" s="255"/>
      <c r="BU222" s="255"/>
      <c r="BV222" s="255"/>
      <c r="BW222" s="255"/>
      <c r="BX222" s="255"/>
      <c r="BY222" s="255"/>
      <c r="BZ222" s="222"/>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21"/>
      <c r="P223" s="221"/>
      <c r="Q223" s="221"/>
      <c r="R223" s="221"/>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21"/>
      <c r="CA223" s="60"/>
      <c r="CB223" s="60"/>
      <c r="CJ223" s="58"/>
      <c r="CK223" s="58"/>
    </row>
    <row r="224" spans="1:124" s="2" customFormat="1" ht="20.100000000000001" customHeight="1">
      <c r="A224" s="24"/>
      <c r="B224" s="24" t="s">
        <v>112</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93</v>
      </c>
      <c r="CJ224" s="58"/>
      <c r="CK224" s="58"/>
    </row>
    <row r="225" spans="1:120" s="2" customFormat="1" ht="20.100000000000001" customHeight="1">
      <c r="A225" s="24"/>
      <c r="B225" s="24"/>
      <c r="C225" s="24"/>
      <c r="D225" s="350" t="str">
        <f>IF(shinsei_build_KOUJI_SINTIKU__box="□","□","■")</f>
        <v>□</v>
      </c>
      <c r="E225" s="350"/>
      <c r="F225" s="350"/>
      <c r="G225" s="24" t="s">
        <v>114</v>
      </c>
      <c r="H225" s="24"/>
      <c r="I225" s="24"/>
      <c r="J225" s="24"/>
      <c r="K225" s="24"/>
      <c r="L225" s="350" t="str">
        <f>IF(shinsei_build_KOUJI_ZOUTIKU__box="□","□","■")</f>
        <v>□</v>
      </c>
      <c r="M225" s="350"/>
      <c r="N225" s="350"/>
      <c r="O225" s="24" t="s">
        <v>115</v>
      </c>
      <c r="P225" s="24"/>
      <c r="Q225" s="24"/>
      <c r="R225" s="24"/>
      <c r="S225" s="24"/>
      <c r="T225" s="350" t="str">
        <f>IF(shinsei_build_KOUJI_KAITIKU__box="□","□","■")</f>
        <v>□</v>
      </c>
      <c r="U225" s="350"/>
      <c r="V225" s="350"/>
      <c r="W225" s="24" t="s">
        <v>116</v>
      </c>
      <c r="X225" s="24"/>
      <c r="Y225" s="24"/>
      <c r="Z225" s="24"/>
      <c r="AA225" s="24"/>
      <c r="AB225" s="350" t="str">
        <f>IF(shinsei_build_KOUJI_ITEN__box="□","□","■")</f>
        <v>□</v>
      </c>
      <c r="AC225" s="350"/>
      <c r="AD225" s="350"/>
      <c r="AE225" s="24" t="s">
        <v>117</v>
      </c>
      <c r="AF225" s="24"/>
      <c r="AG225" s="24"/>
      <c r="AH225" s="24"/>
      <c r="AI225" s="24"/>
      <c r="AJ225" s="350" t="str">
        <f>IF(shinsei_build_KOUJI_YOUTOHENKOU__box="□","□","■")</f>
        <v>□</v>
      </c>
      <c r="AK225" s="350"/>
      <c r="AL225" s="350"/>
      <c r="AM225" s="24" t="s">
        <v>118</v>
      </c>
      <c r="AN225" s="24"/>
      <c r="AO225" s="24"/>
      <c r="AP225" s="24"/>
      <c r="AQ225" s="24"/>
      <c r="AR225" s="24"/>
      <c r="AS225" s="24"/>
      <c r="AT225" s="24"/>
      <c r="AU225" s="350" t="str">
        <f>IF(shinsei_build_KOUJI_DAI_SYUUZEN__box="□","□","■")</f>
        <v>□</v>
      </c>
      <c r="AV225" s="350"/>
      <c r="AW225" s="350"/>
      <c r="AX225" s="24" t="s">
        <v>119</v>
      </c>
      <c r="AY225" s="24"/>
      <c r="AZ225" s="24"/>
      <c r="BA225" s="24"/>
      <c r="BB225" s="24"/>
      <c r="BC225" s="24"/>
      <c r="BD225" s="24"/>
      <c r="BE225" s="24"/>
      <c r="BF225" s="24"/>
      <c r="BG225" s="24"/>
      <c r="BH225" s="24"/>
      <c r="BI225" s="350" t="str">
        <f>IF(shinsei_build_KOUJI_DAI_MOYOUGAE__box="□","□","■")</f>
        <v>□</v>
      </c>
      <c r="BJ225" s="350"/>
      <c r="BK225" s="350"/>
      <c r="BL225" s="24" t="s">
        <v>120</v>
      </c>
      <c r="BM225" s="24"/>
      <c r="BN225" s="24"/>
      <c r="BO225" s="24"/>
      <c r="BP225" s="24"/>
      <c r="BQ225" s="24"/>
      <c r="BR225" s="24"/>
      <c r="BS225" s="24"/>
      <c r="BT225" s="24"/>
      <c r="BU225" s="24"/>
      <c r="BV225" s="24"/>
      <c r="BW225" s="24"/>
      <c r="BX225" s="24"/>
      <c r="BY225" s="24"/>
      <c r="BZ225" s="24"/>
      <c r="CI225" s="2" t="s">
        <v>95</v>
      </c>
      <c r="CJ225" s="58"/>
      <c r="CK225" s="58"/>
    </row>
    <row r="226" spans="1:120" s="2" customFormat="1" ht="20.100000000000001" customHeight="1">
      <c r="A226" s="76"/>
      <c r="B226" s="76" t="s">
        <v>121</v>
      </c>
      <c r="C226" s="76"/>
      <c r="D226" s="76"/>
      <c r="E226" s="76"/>
      <c r="F226" s="76"/>
      <c r="G226" s="76"/>
      <c r="H226" s="76"/>
      <c r="I226" s="76"/>
      <c r="J226" s="76"/>
      <c r="K226" s="76"/>
      <c r="L226" s="76"/>
      <c r="M226" s="76"/>
      <c r="N226" s="76"/>
      <c r="O226" s="76"/>
      <c r="P226" s="76"/>
      <c r="Q226" s="76"/>
      <c r="R226" s="76"/>
      <c r="S226" s="76"/>
      <c r="T226" s="76"/>
      <c r="U226" s="76"/>
      <c r="V226" s="76" t="s">
        <v>122</v>
      </c>
      <c r="W226" s="76"/>
      <c r="X226" s="76"/>
      <c r="Y226" s="76"/>
      <c r="Z226" s="76"/>
      <c r="AA226" s="76"/>
      <c r="AB226" s="76"/>
      <c r="AC226" s="76"/>
      <c r="AD226" s="76"/>
      <c r="AE226" s="76"/>
      <c r="AF226" s="76"/>
      <c r="AG226" s="76"/>
      <c r="AH226" s="76"/>
      <c r="AI226" s="76"/>
      <c r="AJ226" s="76"/>
      <c r="AK226" s="76"/>
      <c r="AL226" s="76" t="s">
        <v>123</v>
      </c>
      <c r="AM226" s="76"/>
      <c r="AN226" s="76"/>
      <c r="AO226" s="76"/>
      <c r="AP226" s="76"/>
      <c r="AQ226" s="76"/>
      <c r="AR226" s="76"/>
      <c r="AS226" s="76"/>
      <c r="AT226" s="76"/>
      <c r="AU226" s="76"/>
      <c r="AV226" s="76"/>
      <c r="AW226" s="76"/>
      <c r="AX226" s="76"/>
      <c r="AY226" s="76"/>
      <c r="AZ226" s="76"/>
      <c r="BA226" s="76"/>
      <c r="BB226" s="76"/>
      <c r="BC226" s="76" t="s">
        <v>124</v>
      </c>
      <c r="BD226" s="76"/>
      <c r="BE226" s="76"/>
      <c r="BF226" s="76"/>
      <c r="BG226" s="76"/>
      <c r="BH226" s="76"/>
      <c r="BI226" s="76"/>
      <c r="BJ226" s="76"/>
      <c r="BK226" s="76"/>
      <c r="BL226" s="76"/>
      <c r="BM226" s="76"/>
      <c r="BN226" s="76"/>
      <c r="BO226" s="76"/>
      <c r="BP226" s="76"/>
      <c r="BQ226" s="76"/>
      <c r="BR226" s="76"/>
      <c r="BS226" s="76"/>
      <c r="BT226" s="76"/>
      <c r="BU226" s="76" t="s">
        <v>60</v>
      </c>
      <c r="BV226" s="76"/>
      <c r="BW226" s="76"/>
      <c r="BX226" s="76"/>
      <c r="BY226" s="76"/>
      <c r="BZ226" s="76"/>
      <c r="CI226" s="2" t="s">
        <v>96</v>
      </c>
      <c r="CJ226" s="58"/>
      <c r="CK226" s="58"/>
    </row>
    <row r="227" spans="1:120" s="2" customFormat="1" ht="20.100000000000001" customHeight="1">
      <c r="A227" s="24"/>
      <c r="B227" s="24"/>
      <c r="C227" s="24"/>
      <c r="D227" s="24" t="s">
        <v>752</v>
      </c>
      <c r="E227" s="24"/>
      <c r="F227" s="24"/>
      <c r="G227" s="24"/>
      <c r="H227" s="24"/>
      <c r="I227" s="24"/>
      <c r="J227" s="24"/>
      <c r="K227" s="24"/>
      <c r="L227" s="24"/>
      <c r="M227" s="24"/>
      <c r="N227" s="24"/>
      <c r="O227" s="24"/>
      <c r="P227" s="24"/>
      <c r="Q227" s="24"/>
      <c r="R227" s="24"/>
      <c r="S227" s="24"/>
      <c r="T227" s="24"/>
      <c r="U227" s="24"/>
      <c r="V227" s="24" t="s">
        <v>19</v>
      </c>
      <c r="W227" s="66"/>
      <c r="X227" s="264">
        <f>shinsei_build_KENTIKU_MENSEKI_SHINSEI</f>
        <v>0</v>
      </c>
      <c r="Y227" s="264"/>
      <c r="Z227" s="264"/>
      <c r="AA227" s="264"/>
      <c r="AB227" s="264"/>
      <c r="AC227" s="264"/>
      <c r="AD227" s="264"/>
      <c r="AE227" s="264"/>
      <c r="AF227" s="264"/>
      <c r="AG227" s="264"/>
      <c r="AH227" s="264"/>
      <c r="AI227" s="264"/>
      <c r="AJ227" s="264"/>
      <c r="AK227" s="66"/>
      <c r="AL227" s="24" t="s">
        <v>89</v>
      </c>
      <c r="AM227" s="24"/>
      <c r="AN227" s="66"/>
      <c r="AO227" s="264">
        <f>shinsei_build_KENTIKU_MENSEKI_SHINSEI_IGAI</f>
        <v>0</v>
      </c>
      <c r="AP227" s="264"/>
      <c r="AQ227" s="264"/>
      <c r="AR227" s="264"/>
      <c r="AS227" s="264"/>
      <c r="AT227" s="264"/>
      <c r="AU227" s="264"/>
      <c r="AV227" s="264"/>
      <c r="AW227" s="264"/>
      <c r="AX227" s="264"/>
      <c r="AY227" s="264"/>
      <c r="AZ227" s="264"/>
      <c r="BA227" s="264"/>
      <c r="BB227" s="66"/>
      <c r="BC227" s="24" t="s">
        <v>89</v>
      </c>
      <c r="BD227" s="24"/>
      <c r="BE227" s="264">
        <f>shinsei_build_KENTIKU_MENSEKI_SHINSEI_TOTAL</f>
        <v>0</v>
      </c>
      <c r="BF227" s="264"/>
      <c r="BG227" s="264"/>
      <c r="BH227" s="264"/>
      <c r="BI227" s="264"/>
      <c r="BJ227" s="264"/>
      <c r="BK227" s="264"/>
      <c r="BL227" s="264"/>
      <c r="BM227" s="264"/>
      <c r="BN227" s="264"/>
      <c r="BO227" s="264"/>
      <c r="BP227" s="264"/>
      <c r="BQ227" s="264"/>
      <c r="BR227" s="264"/>
      <c r="BS227" s="264"/>
      <c r="BT227" s="66"/>
      <c r="BU227" s="62" t="s">
        <v>60</v>
      </c>
      <c r="BV227" s="62"/>
      <c r="BW227" s="62"/>
      <c r="BX227" s="62"/>
      <c r="BY227" s="62"/>
      <c r="BZ227" s="24"/>
      <c r="CI227" s="2" t="s">
        <v>98</v>
      </c>
      <c r="CJ227" s="58"/>
      <c r="CK227" s="58"/>
    </row>
    <row r="228" spans="1:120" s="2" customFormat="1" ht="20.100000000000001" customHeight="1">
      <c r="A228" s="24"/>
      <c r="B228" s="24"/>
      <c r="C228" s="24"/>
      <c r="D228" s="24" t="s">
        <v>772</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224</v>
      </c>
      <c r="CC228" s="2" t="s">
        <v>223</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19</v>
      </c>
      <c r="W229" s="66"/>
      <c r="X229" s="264">
        <f>kenpeiritsunosanteimenseki1</f>
        <v>0</v>
      </c>
      <c r="Y229" s="264"/>
      <c r="Z229" s="264"/>
      <c r="AA229" s="264"/>
      <c r="AB229" s="264"/>
      <c r="AC229" s="264"/>
      <c r="AD229" s="264"/>
      <c r="AE229" s="264"/>
      <c r="AF229" s="264"/>
      <c r="AG229" s="264"/>
      <c r="AH229" s="264"/>
      <c r="AI229" s="264"/>
      <c r="AJ229" s="264"/>
      <c r="AK229" s="66"/>
      <c r="AL229" s="24" t="s">
        <v>89</v>
      </c>
      <c r="AM229" s="24"/>
      <c r="AN229" s="66"/>
      <c r="AO229" s="264">
        <f>kenpeiritsunosanteimenseki2</f>
        <v>0</v>
      </c>
      <c r="AP229" s="264"/>
      <c r="AQ229" s="264"/>
      <c r="AR229" s="264"/>
      <c r="AS229" s="264"/>
      <c r="AT229" s="264"/>
      <c r="AU229" s="264"/>
      <c r="AV229" s="264"/>
      <c r="AW229" s="264"/>
      <c r="AX229" s="264"/>
      <c r="AY229" s="264"/>
      <c r="AZ229" s="264"/>
      <c r="BA229" s="264"/>
      <c r="BB229" s="66"/>
      <c r="BC229" s="24" t="s">
        <v>89</v>
      </c>
      <c r="BD229" s="24"/>
      <c r="BE229" s="264">
        <f>kenpeiritsunosanteimenseki3</f>
        <v>0</v>
      </c>
      <c r="BF229" s="264"/>
      <c r="BG229" s="264"/>
      <c r="BH229" s="264"/>
      <c r="BI229" s="264"/>
      <c r="BJ229" s="264"/>
      <c r="BK229" s="264"/>
      <c r="BL229" s="264"/>
      <c r="BM229" s="264"/>
      <c r="BN229" s="264"/>
      <c r="BO229" s="264"/>
      <c r="BP229" s="264"/>
      <c r="BQ229" s="264"/>
      <c r="BR229" s="264"/>
      <c r="BS229" s="264"/>
      <c r="BT229" s="66"/>
      <c r="BU229" s="62" t="s">
        <v>60</v>
      </c>
      <c r="BV229" s="24"/>
      <c r="BW229" s="24"/>
      <c r="BX229" s="24"/>
      <c r="BY229" s="24"/>
      <c r="BZ229" s="24"/>
      <c r="CB229" s="6" t="s">
        <v>616</v>
      </c>
      <c r="CC229" s="2" t="s">
        <v>617</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751</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58" t="str">
        <f>IF(AB211,ROUNDUP(BE229/AB211,4),IF(AB212,ROUNDUP(BE229/AB212,4),""))</f>
        <v/>
      </c>
      <c r="BF230" s="358"/>
      <c r="BG230" s="358"/>
      <c r="BH230" s="358"/>
      <c r="BI230" s="358"/>
      <c r="BJ230" s="358"/>
      <c r="BK230" s="358"/>
      <c r="BL230" s="358"/>
      <c r="BM230" s="358"/>
      <c r="BN230" s="358"/>
      <c r="BO230" s="358"/>
      <c r="BP230" s="358"/>
      <c r="BQ230" s="358"/>
      <c r="BR230" s="358"/>
      <c r="BS230" s="358"/>
      <c r="BT230" s="28"/>
      <c r="BU230" s="28"/>
      <c r="BV230" s="28"/>
      <c r="BW230" s="28"/>
      <c r="BX230" s="28"/>
      <c r="BY230" s="28"/>
      <c r="BZ230" s="28"/>
      <c r="CI230" s="2" t="s">
        <v>99</v>
      </c>
      <c r="CJ230" s="58"/>
      <c r="CK230" s="58"/>
    </row>
    <row r="231" spans="1:120" s="2" customFormat="1" ht="13.5" customHeight="1">
      <c r="A231" s="24"/>
      <c r="B231" s="24" t="s">
        <v>125</v>
      </c>
      <c r="C231" s="24"/>
      <c r="D231" s="24"/>
      <c r="E231" s="24"/>
      <c r="F231" s="24"/>
      <c r="G231" s="24"/>
      <c r="H231" s="24"/>
      <c r="I231" s="24"/>
      <c r="J231" s="24"/>
      <c r="K231" s="24"/>
      <c r="L231" s="24"/>
      <c r="M231" s="24"/>
      <c r="N231" s="24"/>
      <c r="O231" s="24"/>
      <c r="P231" s="24"/>
      <c r="Q231" s="24"/>
      <c r="R231" s="24"/>
      <c r="S231" s="24"/>
      <c r="T231" s="24"/>
      <c r="U231" s="24"/>
      <c r="V231" s="24" t="s">
        <v>122</v>
      </c>
      <c r="W231" s="24"/>
      <c r="X231" s="24"/>
      <c r="Y231" s="24"/>
      <c r="Z231" s="24"/>
      <c r="AA231" s="24"/>
      <c r="AB231" s="24"/>
      <c r="AC231" s="24"/>
      <c r="AD231" s="24"/>
      <c r="AE231" s="24"/>
      <c r="AF231" s="24"/>
      <c r="AG231" s="24"/>
      <c r="AH231" s="24"/>
      <c r="AI231" s="24"/>
      <c r="AJ231" s="24"/>
      <c r="AK231" s="24"/>
      <c r="AL231" s="24" t="s">
        <v>123</v>
      </c>
      <c r="AM231" s="24"/>
      <c r="AN231" s="24"/>
      <c r="AO231" s="24"/>
      <c r="AP231" s="24"/>
      <c r="AQ231" s="24"/>
      <c r="AR231" s="24"/>
      <c r="AS231" s="24"/>
      <c r="AT231" s="24"/>
      <c r="AU231" s="24"/>
      <c r="AV231" s="24"/>
      <c r="AW231" s="24"/>
      <c r="AX231" s="24"/>
      <c r="AY231" s="24"/>
      <c r="AZ231" s="24"/>
      <c r="BA231" s="24"/>
      <c r="BB231" s="24"/>
      <c r="BC231" s="24" t="s">
        <v>124</v>
      </c>
      <c r="BD231" s="24"/>
      <c r="BE231" s="24"/>
      <c r="BF231" s="24"/>
      <c r="BG231" s="24"/>
      <c r="BH231" s="24"/>
      <c r="BI231" s="24"/>
      <c r="BJ231" s="24"/>
      <c r="BK231" s="24"/>
      <c r="BL231" s="24"/>
      <c r="BM231" s="24"/>
      <c r="BN231" s="24"/>
      <c r="BO231" s="24"/>
      <c r="BP231" s="24"/>
      <c r="BQ231" s="24"/>
      <c r="BR231" s="24"/>
      <c r="BS231" s="24"/>
      <c r="BT231" s="24"/>
      <c r="BU231" s="24" t="s">
        <v>60</v>
      </c>
      <c r="BV231" s="24"/>
      <c r="BW231" s="24"/>
      <c r="BX231" s="24"/>
      <c r="BY231" s="24"/>
      <c r="BZ231" s="24"/>
      <c r="CI231" s="2" t="s">
        <v>102</v>
      </c>
      <c r="CJ231" s="58"/>
      <c r="CK231" s="58"/>
    </row>
    <row r="232" spans="1:120" s="2" customFormat="1" ht="13.5" customHeight="1">
      <c r="A232" s="24"/>
      <c r="B232" s="24"/>
      <c r="C232" s="24"/>
      <c r="D232" s="24" t="s">
        <v>126</v>
      </c>
      <c r="E232" s="24"/>
      <c r="F232" s="24"/>
      <c r="G232" s="24"/>
      <c r="H232" s="24"/>
      <c r="I232" s="24"/>
      <c r="J232" s="24"/>
      <c r="K232" s="24"/>
      <c r="L232" s="24"/>
      <c r="M232" s="24"/>
      <c r="N232" s="24"/>
      <c r="O232" s="24"/>
      <c r="P232" s="24"/>
      <c r="Q232" s="24"/>
      <c r="R232" s="24"/>
      <c r="S232" s="24"/>
      <c r="T232" s="24"/>
      <c r="U232" s="24"/>
      <c r="V232" s="24" t="s">
        <v>19</v>
      </c>
      <c r="W232" s="66"/>
      <c r="X232" s="264">
        <f>shinsei_build_NOBE_MENSEKI_BILL_SHINSEI</f>
        <v>0</v>
      </c>
      <c r="Y232" s="264"/>
      <c r="Z232" s="264"/>
      <c r="AA232" s="264"/>
      <c r="AB232" s="264"/>
      <c r="AC232" s="264"/>
      <c r="AD232" s="264"/>
      <c r="AE232" s="264"/>
      <c r="AF232" s="264"/>
      <c r="AG232" s="264"/>
      <c r="AH232" s="264"/>
      <c r="AI232" s="264"/>
      <c r="AJ232" s="264"/>
      <c r="AK232" s="66"/>
      <c r="AL232" s="24" t="s">
        <v>89</v>
      </c>
      <c r="AM232" s="24"/>
      <c r="AN232" s="66"/>
      <c r="AO232" s="264">
        <f>shinsei_build_NOBE_MENSEKI_BILL_SHINSEI_IGAI</f>
        <v>0</v>
      </c>
      <c r="AP232" s="264"/>
      <c r="AQ232" s="264"/>
      <c r="AR232" s="264"/>
      <c r="AS232" s="264"/>
      <c r="AT232" s="264"/>
      <c r="AU232" s="264"/>
      <c r="AV232" s="264"/>
      <c r="AW232" s="264"/>
      <c r="AX232" s="264"/>
      <c r="AY232" s="264"/>
      <c r="AZ232" s="264"/>
      <c r="BA232" s="264"/>
      <c r="BB232" s="66"/>
      <c r="BC232" s="24" t="s">
        <v>89</v>
      </c>
      <c r="BD232" s="24"/>
      <c r="BE232" s="66">
        <f>W232+AN232</f>
        <v>0</v>
      </c>
      <c r="BF232" s="264">
        <f>shinsei_build_NOBE_MENSEKI_BILL_SHINSEI_TOTAL</f>
        <v>0</v>
      </c>
      <c r="BG232" s="264"/>
      <c r="BH232" s="264"/>
      <c r="BI232" s="264"/>
      <c r="BJ232" s="264"/>
      <c r="BK232" s="264"/>
      <c r="BL232" s="264"/>
      <c r="BM232" s="264"/>
      <c r="BN232" s="264"/>
      <c r="BO232" s="264"/>
      <c r="BP232" s="264"/>
      <c r="BQ232" s="264"/>
      <c r="BR232" s="264"/>
      <c r="BS232" s="264"/>
      <c r="BT232" s="66"/>
      <c r="BU232" s="62" t="s">
        <v>60</v>
      </c>
      <c r="BV232" s="62"/>
      <c r="BW232" s="62"/>
      <c r="BX232" s="62"/>
      <c r="BY232" s="62"/>
      <c r="BZ232" s="24"/>
      <c r="CI232" s="2" t="s">
        <v>104</v>
      </c>
      <c r="CJ232" s="58"/>
      <c r="CK232" s="58"/>
    </row>
    <row r="233" spans="1:120" s="2" customFormat="1" ht="13.5" customHeight="1">
      <c r="A233" s="24"/>
      <c r="B233" s="24"/>
      <c r="C233" s="24"/>
      <c r="D233" s="24" t="s">
        <v>615</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106</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19</v>
      </c>
      <c r="W234" s="66"/>
      <c r="X234" s="264">
        <f>shinsei_build_NOBE_MENSEKI_TIKAI_SHINSEI</f>
        <v>0</v>
      </c>
      <c r="Y234" s="264"/>
      <c r="Z234" s="264"/>
      <c r="AA234" s="264"/>
      <c r="AB234" s="264"/>
      <c r="AC234" s="264"/>
      <c r="AD234" s="264"/>
      <c r="AE234" s="264"/>
      <c r="AF234" s="264"/>
      <c r="AG234" s="264"/>
      <c r="AH234" s="264"/>
      <c r="AI234" s="264"/>
      <c r="AJ234" s="264"/>
      <c r="AK234" s="66"/>
      <c r="AL234" s="24" t="s">
        <v>89</v>
      </c>
      <c r="AM234" s="24"/>
      <c r="AN234" s="66"/>
      <c r="AO234" s="264">
        <f>shinsei_build_NOBE_MENSEKI_TIKAI_SHINSEI_IGAI</f>
        <v>0</v>
      </c>
      <c r="AP234" s="264"/>
      <c r="AQ234" s="264"/>
      <c r="AR234" s="264"/>
      <c r="AS234" s="264"/>
      <c r="AT234" s="264"/>
      <c r="AU234" s="264"/>
      <c r="AV234" s="264"/>
      <c r="AW234" s="264"/>
      <c r="AX234" s="264"/>
      <c r="AY234" s="264"/>
      <c r="AZ234" s="264"/>
      <c r="BA234" s="264"/>
      <c r="BB234" s="66"/>
      <c r="BC234" s="24" t="s">
        <v>89</v>
      </c>
      <c r="BD234" s="24"/>
      <c r="BE234" s="66">
        <f>W234+AN234</f>
        <v>0</v>
      </c>
      <c r="BF234" s="264">
        <f>shinsei_build_NOBE_MENSEKI_TIKAI_SHINSEI_TOTAL</f>
        <v>0</v>
      </c>
      <c r="BG234" s="264"/>
      <c r="BH234" s="264"/>
      <c r="BI234" s="264"/>
      <c r="BJ234" s="264"/>
      <c r="BK234" s="264"/>
      <c r="BL234" s="264"/>
      <c r="BM234" s="264"/>
      <c r="BN234" s="264"/>
      <c r="BO234" s="264"/>
      <c r="BP234" s="264"/>
      <c r="BQ234" s="264"/>
      <c r="BR234" s="264"/>
      <c r="BS234" s="264"/>
      <c r="BT234" s="66"/>
      <c r="BU234" s="62" t="s">
        <v>60</v>
      </c>
      <c r="BV234" s="24"/>
      <c r="BW234" s="24"/>
      <c r="BX234" s="24"/>
      <c r="BY234" s="24"/>
      <c r="BZ234" s="24"/>
      <c r="CI234" s="2" t="s">
        <v>108</v>
      </c>
      <c r="CJ234" s="58"/>
      <c r="CK234" s="58"/>
    </row>
    <row r="235" spans="1:120" s="2" customFormat="1" ht="13.5" customHeight="1">
      <c r="A235" s="24"/>
      <c r="B235" s="24"/>
      <c r="C235" s="24"/>
      <c r="D235" s="24" t="s">
        <v>127</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110</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19</v>
      </c>
      <c r="W236" s="66"/>
      <c r="X236" s="264">
        <f>shinsei_build_NOBE_MENSEKI_SYOUKOURO_SHINSEI</f>
        <v>0</v>
      </c>
      <c r="Y236" s="264"/>
      <c r="Z236" s="264"/>
      <c r="AA236" s="264"/>
      <c r="AB236" s="264"/>
      <c r="AC236" s="264"/>
      <c r="AD236" s="264"/>
      <c r="AE236" s="264"/>
      <c r="AF236" s="264"/>
      <c r="AG236" s="264"/>
      <c r="AH236" s="264"/>
      <c r="AI236" s="264"/>
      <c r="AJ236" s="264"/>
      <c r="AK236" s="66"/>
      <c r="AL236" s="24" t="s">
        <v>89</v>
      </c>
      <c r="AM236" s="24"/>
      <c r="AN236" s="66"/>
      <c r="AO236" s="264">
        <f>shinsei_build_NOBE_MENSEKI_SYOUKOURO_IGAI</f>
        <v>0</v>
      </c>
      <c r="AP236" s="264"/>
      <c r="AQ236" s="264"/>
      <c r="AR236" s="264"/>
      <c r="AS236" s="264"/>
      <c r="AT236" s="264"/>
      <c r="AU236" s="264"/>
      <c r="AV236" s="264"/>
      <c r="AW236" s="264"/>
      <c r="AX236" s="264"/>
      <c r="AY236" s="264"/>
      <c r="AZ236" s="264"/>
      <c r="BA236" s="264"/>
      <c r="BB236" s="66"/>
      <c r="BC236" s="24" t="s">
        <v>89</v>
      </c>
      <c r="BD236" s="24"/>
      <c r="BE236" s="66">
        <f>W236+AN236</f>
        <v>0</v>
      </c>
      <c r="BF236" s="264">
        <f>shinsei_build_NOBE_MENSEKI_SYOUKOURO_TOTAL</f>
        <v>0</v>
      </c>
      <c r="BG236" s="264"/>
      <c r="BH236" s="264"/>
      <c r="BI236" s="264"/>
      <c r="BJ236" s="264"/>
      <c r="BK236" s="264"/>
      <c r="BL236" s="264"/>
      <c r="BM236" s="264"/>
      <c r="BN236" s="264"/>
      <c r="BO236" s="264"/>
      <c r="BP236" s="264"/>
      <c r="BQ236" s="264"/>
      <c r="BR236" s="264"/>
      <c r="BS236" s="264"/>
      <c r="BT236" s="66"/>
      <c r="BU236" s="62" t="s">
        <v>60</v>
      </c>
      <c r="BV236" s="24"/>
      <c r="BW236" s="24"/>
      <c r="BX236" s="24"/>
      <c r="BY236" s="24"/>
      <c r="BZ236" s="24"/>
      <c r="CI236" s="2" t="s">
        <v>111</v>
      </c>
      <c r="CJ236" s="58"/>
      <c r="CK236" s="58"/>
    </row>
    <row r="237" spans="1:120" s="2" customFormat="1" ht="13.5" customHeight="1">
      <c r="A237" s="24"/>
      <c r="B237" s="24"/>
      <c r="C237" s="24"/>
      <c r="D237" s="24" t="s">
        <v>618</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113</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19</v>
      </c>
      <c r="W238" s="66"/>
      <c r="X238" s="264">
        <f>shinsei_build_NOBE_MENSEKI_KYOYOU_SHINSEI</f>
        <v>0</v>
      </c>
      <c r="Y238" s="264"/>
      <c r="Z238" s="264"/>
      <c r="AA238" s="264"/>
      <c r="AB238" s="264"/>
      <c r="AC238" s="264"/>
      <c r="AD238" s="264"/>
      <c r="AE238" s="264"/>
      <c r="AF238" s="264"/>
      <c r="AG238" s="264"/>
      <c r="AH238" s="264"/>
      <c r="AI238" s="264"/>
      <c r="AJ238" s="264"/>
      <c r="AK238" s="66"/>
      <c r="AL238" s="24" t="s">
        <v>89</v>
      </c>
      <c r="AM238" s="24"/>
      <c r="AN238" s="66"/>
      <c r="AO238" s="264">
        <f>shinsei_build_NOBE_MENSEKI_KYOYOU_SHINSEI_IGAI</f>
        <v>0</v>
      </c>
      <c r="AP238" s="264"/>
      <c r="AQ238" s="264"/>
      <c r="AR238" s="264"/>
      <c r="AS238" s="264"/>
      <c r="AT238" s="264"/>
      <c r="AU238" s="264"/>
      <c r="AV238" s="264"/>
      <c r="AW238" s="264"/>
      <c r="AX238" s="264"/>
      <c r="AY238" s="264"/>
      <c r="AZ238" s="264"/>
      <c r="BA238" s="264"/>
      <c r="BB238" s="66"/>
      <c r="BC238" s="24" t="s">
        <v>89</v>
      </c>
      <c r="BD238" s="24"/>
      <c r="BE238" s="66">
        <f t="shared" ref="BE238:BE242" si="0">W238+AN238</f>
        <v>0</v>
      </c>
      <c r="BF238" s="264">
        <f>shinsei_build_NOBE_MENSEKI_KYOYOU_SHINSEI_TOTAL</f>
        <v>0</v>
      </c>
      <c r="BG238" s="264"/>
      <c r="BH238" s="264"/>
      <c r="BI238" s="264"/>
      <c r="BJ238" s="264"/>
      <c r="BK238" s="264"/>
      <c r="BL238" s="264"/>
      <c r="BM238" s="264"/>
      <c r="BN238" s="264"/>
      <c r="BO238" s="264"/>
      <c r="BP238" s="264"/>
      <c r="BQ238" s="264"/>
      <c r="BR238" s="264"/>
      <c r="BS238" s="264"/>
      <c r="BT238" s="66"/>
      <c r="BU238" s="62" t="s">
        <v>60</v>
      </c>
      <c r="BV238" s="62"/>
      <c r="BW238" s="62"/>
      <c r="BX238" s="62"/>
      <c r="BY238" s="62"/>
      <c r="BZ238" s="24"/>
      <c r="CI238" s="2" t="s">
        <v>81</v>
      </c>
      <c r="CJ238" s="58"/>
      <c r="CK238" s="58"/>
    </row>
    <row r="239" spans="1:120" s="2" customFormat="1" ht="13.5" customHeight="1">
      <c r="A239" s="24"/>
      <c r="B239" s="24"/>
      <c r="C239" s="24"/>
      <c r="D239" s="24" t="s">
        <v>756</v>
      </c>
      <c r="E239" s="24"/>
      <c r="F239" s="24"/>
      <c r="G239" s="24"/>
      <c r="H239" s="24"/>
      <c r="I239" s="24"/>
      <c r="J239" s="24"/>
      <c r="K239" s="24"/>
      <c r="L239" s="24"/>
      <c r="M239" s="24"/>
      <c r="N239" s="24"/>
      <c r="O239" s="24"/>
      <c r="P239" s="24"/>
      <c r="Q239" s="24"/>
      <c r="R239" s="24"/>
      <c r="S239" s="24"/>
      <c r="T239" s="24"/>
      <c r="U239" s="24"/>
      <c r="V239" s="24" t="s">
        <v>19</v>
      </c>
      <c r="W239" s="66"/>
      <c r="X239" s="264">
        <f>shinsei_build_NOBE_MENSEKI_NINTEIKIKAISHITSU_SHINSEI</f>
        <v>0</v>
      </c>
      <c r="Y239" s="264"/>
      <c r="Z239" s="264"/>
      <c r="AA239" s="264"/>
      <c r="AB239" s="264"/>
      <c r="AC239" s="264"/>
      <c r="AD239" s="264"/>
      <c r="AE239" s="264"/>
      <c r="AF239" s="264"/>
      <c r="AG239" s="264"/>
      <c r="AH239" s="264"/>
      <c r="AI239" s="264"/>
      <c r="AJ239" s="264"/>
      <c r="AK239" s="66"/>
      <c r="AL239" s="24" t="s">
        <v>89</v>
      </c>
      <c r="AM239" s="24"/>
      <c r="AN239" s="66"/>
      <c r="AO239" s="264">
        <f>shinsei_build_NOBE_MENSEKI_NINTEIKIKAISHITSU_IGAI</f>
        <v>0</v>
      </c>
      <c r="AP239" s="264"/>
      <c r="AQ239" s="264"/>
      <c r="AR239" s="264"/>
      <c r="AS239" s="264"/>
      <c r="AT239" s="264"/>
      <c r="AU239" s="264"/>
      <c r="AV239" s="264"/>
      <c r="AW239" s="264"/>
      <c r="AX239" s="264"/>
      <c r="AY239" s="264"/>
      <c r="AZ239" s="264"/>
      <c r="BA239" s="264"/>
      <c r="BB239" s="66"/>
      <c r="BC239" s="24" t="s">
        <v>89</v>
      </c>
      <c r="BD239" s="24"/>
      <c r="BE239" s="66">
        <f t="shared" si="0"/>
        <v>0</v>
      </c>
      <c r="BF239" s="264">
        <f>shinsei_build_NOBE_MENSEKI_NINTEIKIKAISHITSU_SHINSEI_TOTAL</f>
        <v>0</v>
      </c>
      <c r="BG239" s="264"/>
      <c r="BH239" s="264"/>
      <c r="BI239" s="264"/>
      <c r="BJ239" s="264"/>
      <c r="BK239" s="264"/>
      <c r="BL239" s="264"/>
      <c r="BM239" s="264"/>
      <c r="BN239" s="264"/>
      <c r="BO239" s="264"/>
      <c r="BP239" s="264"/>
      <c r="BQ239" s="264"/>
      <c r="BR239" s="264"/>
      <c r="BS239" s="264"/>
      <c r="BT239" s="66"/>
      <c r="BU239" s="62" t="s">
        <v>60</v>
      </c>
      <c r="BV239" s="62"/>
      <c r="BW239" s="62"/>
      <c r="BX239" s="62"/>
      <c r="BY239" s="62"/>
      <c r="BZ239" s="24"/>
      <c r="CI239" s="58"/>
      <c r="CJ239" s="58"/>
      <c r="CK239" s="58"/>
    </row>
    <row r="240" spans="1:120" s="2" customFormat="1" ht="13.5" customHeight="1">
      <c r="A240" s="24"/>
      <c r="B240" s="24"/>
      <c r="C240" s="24"/>
      <c r="D240" s="24" t="s">
        <v>757</v>
      </c>
      <c r="E240" s="24"/>
      <c r="F240" s="24"/>
      <c r="G240" s="24"/>
      <c r="H240" s="24"/>
      <c r="I240" s="24"/>
      <c r="J240" s="24"/>
      <c r="K240" s="24"/>
      <c r="L240" s="24"/>
      <c r="M240" s="24"/>
      <c r="N240" s="24"/>
      <c r="O240" s="24"/>
      <c r="P240" s="24"/>
      <c r="Q240" s="24"/>
      <c r="R240" s="24"/>
      <c r="S240" s="24"/>
      <c r="T240" s="24"/>
      <c r="U240" s="24"/>
      <c r="V240" s="24" t="s">
        <v>19</v>
      </c>
      <c r="W240" s="66"/>
      <c r="X240" s="264">
        <f>shinsei_build_NOBE_MENSEKI_SYAKO_SHINSEI</f>
        <v>0</v>
      </c>
      <c r="Y240" s="264"/>
      <c r="Z240" s="264"/>
      <c r="AA240" s="264"/>
      <c r="AB240" s="264"/>
      <c r="AC240" s="264"/>
      <c r="AD240" s="264"/>
      <c r="AE240" s="264"/>
      <c r="AF240" s="264"/>
      <c r="AG240" s="264"/>
      <c r="AH240" s="264"/>
      <c r="AI240" s="264"/>
      <c r="AJ240" s="264"/>
      <c r="AK240" s="66"/>
      <c r="AL240" s="24" t="s">
        <v>89</v>
      </c>
      <c r="AM240" s="24"/>
      <c r="AN240" s="66"/>
      <c r="AO240" s="264">
        <f>shinsei_build_NOBE_MENSEKI_SYAKO_SHINSEI_IGAI</f>
        <v>0</v>
      </c>
      <c r="AP240" s="264"/>
      <c r="AQ240" s="264"/>
      <c r="AR240" s="264"/>
      <c r="AS240" s="264"/>
      <c r="AT240" s="264"/>
      <c r="AU240" s="264"/>
      <c r="AV240" s="264"/>
      <c r="AW240" s="264"/>
      <c r="AX240" s="264"/>
      <c r="AY240" s="264"/>
      <c r="AZ240" s="264"/>
      <c r="BA240" s="264"/>
      <c r="BB240" s="66"/>
      <c r="BC240" s="24" t="s">
        <v>89</v>
      </c>
      <c r="BD240" s="24"/>
      <c r="BE240" s="66">
        <f t="shared" si="0"/>
        <v>0</v>
      </c>
      <c r="BF240" s="264">
        <f>shinsei_build_NOBE_MENSEKI_SYAKO_SHINSEI_TOTAL</f>
        <v>0</v>
      </c>
      <c r="BG240" s="264"/>
      <c r="BH240" s="264"/>
      <c r="BI240" s="264"/>
      <c r="BJ240" s="264"/>
      <c r="BK240" s="264"/>
      <c r="BL240" s="264"/>
      <c r="BM240" s="264"/>
      <c r="BN240" s="264"/>
      <c r="BO240" s="264"/>
      <c r="BP240" s="264"/>
      <c r="BQ240" s="264"/>
      <c r="BR240" s="264"/>
      <c r="BS240" s="264"/>
      <c r="BT240" s="66"/>
      <c r="BU240" s="62" t="s">
        <v>60</v>
      </c>
      <c r="BV240" s="62"/>
      <c r="BW240" s="62"/>
      <c r="BX240" s="62"/>
      <c r="BY240" s="62"/>
      <c r="BZ240" s="24"/>
      <c r="CI240" s="58"/>
      <c r="CJ240" s="58"/>
      <c r="CK240" s="58"/>
    </row>
    <row r="241" spans="1:78" s="2" customFormat="1" ht="13.5" customHeight="1">
      <c r="A241" s="24"/>
      <c r="B241" s="24"/>
      <c r="C241" s="24"/>
      <c r="D241" s="24" t="s">
        <v>766</v>
      </c>
      <c r="E241" s="24"/>
      <c r="F241" s="24"/>
      <c r="G241" s="24"/>
      <c r="H241" s="24"/>
      <c r="I241" s="24"/>
      <c r="J241" s="24"/>
      <c r="K241" s="24"/>
      <c r="L241" s="24"/>
      <c r="M241" s="24"/>
      <c r="N241" s="24"/>
      <c r="O241" s="24"/>
      <c r="P241" s="24"/>
      <c r="Q241" s="24"/>
      <c r="R241" s="24"/>
      <c r="S241" s="24"/>
      <c r="T241" s="24"/>
      <c r="U241" s="24"/>
      <c r="V241" s="24" t="s">
        <v>19</v>
      </c>
      <c r="W241" s="66"/>
      <c r="X241" s="264">
        <f>shinsei_build_NOBE_MENSEKI_BITIKUSOUKO_SHINSEI</f>
        <v>0</v>
      </c>
      <c r="Y241" s="264"/>
      <c r="Z241" s="264"/>
      <c r="AA241" s="264"/>
      <c r="AB241" s="264"/>
      <c r="AC241" s="264"/>
      <c r="AD241" s="264"/>
      <c r="AE241" s="264"/>
      <c r="AF241" s="264"/>
      <c r="AG241" s="264"/>
      <c r="AH241" s="264"/>
      <c r="AI241" s="264"/>
      <c r="AJ241" s="264"/>
      <c r="AK241" s="66"/>
      <c r="AL241" s="24" t="s">
        <v>89</v>
      </c>
      <c r="AM241" s="24"/>
      <c r="AN241" s="66"/>
      <c r="AO241" s="264">
        <f>shinsei_build_NOBE_MENSEKI_BITIKUSOUKO_IGAI</f>
        <v>0</v>
      </c>
      <c r="AP241" s="264"/>
      <c r="AQ241" s="264"/>
      <c r="AR241" s="264"/>
      <c r="AS241" s="264"/>
      <c r="AT241" s="264"/>
      <c r="AU241" s="264"/>
      <c r="AV241" s="264"/>
      <c r="AW241" s="264"/>
      <c r="AX241" s="264"/>
      <c r="AY241" s="264"/>
      <c r="AZ241" s="264"/>
      <c r="BA241" s="264"/>
      <c r="BB241" s="66"/>
      <c r="BC241" s="24" t="s">
        <v>89</v>
      </c>
      <c r="BD241" s="24"/>
      <c r="BE241" s="66">
        <f t="shared" si="0"/>
        <v>0</v>
      </c>
      <c r="BF241" s="264">
        <f>shinsei_build_NOBE_MENSEKI_BITIKUSOUKO_TOTAL</f>
        <v>0</v>
      </c>
      <c r="BG241" s="264"/>
      <c r="BH241" s="264"/>
      <c r="BI241" s="264"/>
      <c r="BJ241" s="264"/>
      <c r="BK241" s="264"/>
      <c r="BL241" s="264"/>
      <c r="BM241" s="264"/>
      <c r="BN241" s="264"/>
      <c r="BO241" s="264"/>
      <c r="BP241" s="264"/>
      <c r="BQ241" s="264"/>
      <c r="BR241" s="264"/>
      <c r="BS241" s="264"/>
      <c r="BT241" s="66"/>
      <c r="BU241" s="62" t="s">
        <v>60</v>
      </c>
      <c r="BV241" s="62"/>
      <c r="BW241" s="62"/>
      <c r="BX241" s="62"/>
      <c r="BY241" s="62"/>
      <c r="BZ241" s="24"/>
    </row>
    <row r="242" spans="1:78" s="2" customFormat="1" ht="13.5" customHeight="1">
      <c r="A242" s="24"/>
      <c r="B242" s="24"/>
      <c r="C242" s="24"/>
      <c r="D242" s="24" t="s">
        <v>758</v>
      </c>
      <c r="E242" s="24"/>
      <c r="F242" s="24"/>
      <c r="G242" s="24"/>
      <c r="H242" s="24"/>
      <c r="I242" s="24"/>
      <c r="J242" s="24"/>
      <c r="K242" s="24"/>
      <c r="L242" s="24"/>
      <c r="M242" s="24"/>
      <c r="N242" s="24"/>
      <c r="O242" s="24"/>
      <c r="P242" s="24"/>
      <c r="Q242" s="24"/>
      <c r="R242" s="24"/>
      <c r="S242" s="24"/>
      <c r="T242" s="24"/>
      <c r="U242" s="24"/>
      <c r="V242" s="24" t="s">
        <v>19</v>
      </c>
      <c r="W242" s="66"/>
      <c r="X242" s="264">
        <f>shinsei_build_NOBE_MENSEKI_TIKUDENTI_SHINSEI</f>
        <v>0</v>
      </c>
      <c r="Y242" s="264"/>
      <c r="Z242" s="264"/>
      <c r="AA242" s="264"/>
      <c r="AB242" s="264"/>
      <c r="AC242" s="264"/>
      <c r="AD242" s="264"/>
      <c r="AE242" s="264"/>
      <c r="AF242" s="264"/>
      <c r="AG242" s="264"/>
      <c r="AH242" s="264"/>
      <c r="AI242" s="264"/>
      <c r="AJ242" s="264"/>
      <c r="AK242" s="66"/>
      <c r="AL242" s="24" t="s">
        <v>89</v>
      </c>
      <c r="AM242" s="24"/>
      <c r="AN242" s="66"/>
      <c r="AO242" s="264">
        <f>shinsei_build_NOBE_MENSEKI_TIKUDENTI_IGAI</f>
        <v>0</v>
      </c>
      <c r="AP242" s="264"/>
      <c r="AQ242" s="264"/>
      <c r="AR242" s="264"/>
      <c r="AS242" s="264"/>
      <c r="AT242" s="264"/>
      <c r="AU242" s="264"/>
      <c r="AV242" s="264"/>
      <c r="AW242" s="264"/>
      <c r="AX242" s="264"/>
      <c r="AY242" s="264"/>
      <c r="AZ242" s="264"/>
      <c r="BA242" s="264"/>
      <c r="BB242" s="66"/>
      <c r="BC242" s="24" t="s">
        <v>89</v>
      </c>
      <c r="BD242" s="24"/>
      <c r="BE242" s="66">
        <f t="shared" si="0"/>
        <v>0</v>
      </c>
      <c r="BF242" s="264">
        <f>shinsei_build_NOBE_MENSEKI_TIKUDENTI_TOTAL</f>
        <v>0</v>
      </c>
      <c r="BG242" s="264"/>
      <c r="BH242" s="264"/>
      <c r="BI242" s="264"/>
      <c r="BJ242" s="264"/>
      <c r="BK242" s="264"/>
      <c r="BL242" s="264"/>
      <c r="BM242" s="264"/>
      <c r="BN242" s="264"/>
      <c r="BO242" s="264"/>
      <c r="BP242" s="264"/>
      <c r="BQ242" s="264"/>
      <c r="BR242" s="264"/>
      <c r="BS242" s="264"/>
      <c r="BT242" s="66"/>
      <c r="BU242" s="62" t="s">
        <v>60</v>
      </c>
      <c r="BV242" s="62"/>
      <c r="BW242" s="62"/>
      <c r="BX242" s="62"/>
      <c r="BY242" s="62"/>
      <c r="BZ242" s="24"/>
    </row>
    <row r="243" spans="1:78" s="2" customFormat="1" ht="13.5" customHeight="1">
      <c r="A243" s="24"/>
      <c r="B243" s="24"/>
      <c r="C243" s="24"/>
      <c r="D243" s="24" t="s">
        <v>759</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19</v>
      </c>
      <c r="W244" s="66"/>
      <c r="X244" s="264">
        <f>shinsei_build_NOBE_MENSEKI_JIKAHATUDEN_SHINSEI</f>
        <v>0</v>
      </c>
      <c r="Y244" s="264"/>
      <c r="Z244" s="264"/>
      <c r="AA244" s="264"/>
      <c r="AB244" s="264"/>
      <c r="AC244" s="264"/>
      <c r="AD244" s="264"/>
      <c r="AE244" s="264"/>
      <c r="AF244" s="264"/>
      <c r="AG244" s="264"/>
      <c r="AH244" s="264"/>
      <c r="AI244" s="264"/>
      <c r="AJ244" s="264"/>
      <c r="AK244" s="66"/>
      <c r="AL244" s="24" t="s">
        <v>89</v>
      </c>
      <c r="AM244" s="24"/>
      <c r="AN244" s="66"/>
      <c r="AO244" s="264">
        <f>shinsei_build_NOBE_MENSEKI_JIKAHATUDEN_IGAI</f>
        <v>0</v>
      </c>
      <c r="AP244" s="264"/>
      <c r="AQ244" s="264"/>
      <c r="AR244" s="264"/>
      <c r="AS244" s="264"/>
      <c r="AT244" s="264"/>
      <c r="AU244" s="264"/>
      <c r="AV244" s="264"/>
      <c r="AW244" s="264"/>
      <c r="AX244" s="264"/>
      <c r="AY244" s="264"/>
      <c r="AZ244" s="264"/>
      <c r="BA244" s="264"/>
      <c r="BB244" s="66"/>
      <c r="BC244" s="24" t="s">
        <v>89</v>
      </c>
      <c r="BD244" s="24"/>
      <c r="BE244" s="66">
        <f t="shared" ref="BE244:BE248" si="1">W244+AN244</f>
        <v>0</v>
      </c>
      <c r="BF244" s="264">
        <f>shinsei_build_NOBE_MENSEKI_JIKAHATUDEN_TOTAL</f>
        <v>0</v>
      </c>
      <c r="BG244" s="264"/>
      <c r="BH244" s="264"/>
      <c r="BI244" s="264"/>
      <c r="BJ244" s="264"/>
      <c r="BK244" s="264"/>
      <c r="BL244" s="264"/>
      <c r="BM244" s="264"/>
      <c r="BN244" s="264"/>
      <c r="BO244" s="264"/>
      <c r="BP244" s="264"/>
      <c r="BQ244" s="264"/>
      <c r="BR244" s="264"/>
      <c r="BS244" s="264"/>
      <c r="BT244" s="66"/>
      <c r="BU244" s="62" t="s">
        <v>60</v>
      </c>
      <c r="BV244" s="62"/>
      <c r="BW244" s="62"/>
      <c r="BX244" s="62"/>
      <c r="BY244" s="62"/>
      <c r="BZ244" s="24"/>
    </row>
    <row r="245" spans="1:78" s="2" customFormat="1" ht="13.5" customHeight="1">
      <c r="A245" s="24"/>
      <c r="B245" s="24"/>
      <c r="C245" s="24"/>
      <c r="D245" s="24" t="s">
        <v>760</v>
      </c>
      <c r="E245" s="24"/>
      <c r="F245" s="24"/>
      <c r="G245" s="24"/>
      <c r="H245" s="24"/>
      <c r="I245" s="24"/>
      <c r="J245" s="24"/>
      <c r="K245" s="24"/>
      <c r="L245" s="24"/>
      <c r="M245" s="24"/>
      <c r="N245" s="24"/>
      <c r="O245" s="24"/>
      <c r="P245" s="24"/>
      <c r="Q245" s="24"/>
      <c r="R245" s="24"/>
      <c r="S245" s="24"/>
      <c r="T245" s="24"/>
      <c r="U245" s="24"/>
      <c r="V245" s="24" t="s">
        <v>19</v>
      </c>
      <c r="W245" s="66"/>
      <c r="X245" s="264">
        <f>shinsei_build_NOBE_MENSEKI_CHOSUISOU_SHINSEI</f>
        <v>0</v>
      </c>
      <c r="Y245" s="264"/>
      <c r="Z245" s="264"/>
      <c r="AA245" s="264"/>
      <c r="AB245" s="264"/>
      <c r="AC245" s="264"/>
      <c r="AD245" s="264"/>
      <c r="AE245" s="264"/>
      <c r="AF245" s="264"/>
      <c r="AG245" s="264"/>
      <c r="AH245" s="264"/>
      <c r="AI245" s="264"/>
      <c r="AJ245" s="264"/>
      <c r="AK245" s="66"/>
      <c r="AL245" s="24" t="s">
        <v>89</v>
      </c>
      <c r="AM245" s="24"/>
      <c r="AN245" s="66"/>
      <c r="AO245" s="264">
        <f>shinsei_build_NOBE_MENSEKI_CHOSUISOU_IGAI</f>
        <v>0</v>
      </c>
      <c r="AP245" s="264"/>
      <c r="AQ245" s="264"/>
      <c r="AR245" s="264"/>
      <c r="AS245" s="264"/>
      <c r="AT245" s="264"/>
      <c r="AU245" s="264"/>
      <c r="AV245" s="264"/>
      <c r="AW245" s="264"/>
      <c r="AX245" s="264"/>
      <c r="AY245" s="264"/>
      <c r="AZ245" s="264"/>
      <c r="BA245" s="264"/>
      <c r="BB245" s="66"/>
      <c r="BC245" s="24" t="s">
        <v>89</v>
      </c>
      <c r="BD245" s="24"/>
      <c r="BE245" s="66">
        <f t="shared" si="1"/>
        <v>0</v>
      </c>
      <c r="BF245" s="264">
        <f>shinsei_build_NOBE_MENSEKI_CHOSUISOU_TOTAL</f>
        <v>0</v>
      </c>
      <c r="BG245" s="264"/>
      <c r="BH245" s="264"/>
      <c r="BI245" s="264"/>
      <c r="BJ245" s="264"/>
      <c r="BK245" s="264"/>
      <c r="BL245" s="264"/>
      <c r="BM245" s="264"/>
      <c r="BN245" s="264"/>
      <c r="BO245" s="264"/>
      <c r="BP245" s="264"/>
      <c r="BQ245" s="264"/>
      <c r="BR245" s="264"/>
      <c r="BS245" s="264"/>
      <c r="BT245" s="66"/>
      <c r="BU245" s="62" t="s">
        <v>60</v>
      </c>
      <c r="BV245" s="62"/>
      <c r="BW245" s="62"/>
      <c r="BX245" s="62"/>
      <c r="BY245" s="62"/>
      <c r="BZ245" s="24"/>
    </row>
    <row r="246" spans="1:78" s="2" customFormat="1" ht="13.5" customHeight="1">
      <c r="A246" s="24"/>
      <c r="B246" s="24"/>
      <c r="C246" s="24"/>
      <c r="D246" s="260" t="s">
        <v>761</v>
      </c>
      <c r="E246" s="260"/>
      <c r="F246" s="260"/>
      <c r="G246" s="260"/>
      <c r="H246" s="260"/>
      <c r="I246" s="260"/>
      <c r="J246" s="260"/>
      <c r="K246" s="260"/>
      <c r="L246" s="260"/>
      <c r="M246" s="260"/>
      <c r="N246" s="260"/>
      <c r="O246" s="260"/>
      <c r="P246" s="260"/>
      <c r="Q246" s="260"/>
      <c r="R246" s="260"/>
      <c r="S246" s="260"/>
      <c r="T246" s="260"/>
      <c r="U246" s="260"/>
      <c r="V246" s="24" t="s">
        <v>19</v>
      </c>
      <c r="W246" s="66"/>
      <c r="X246" s="264">
        <f>shinsei_build_NOBE_MENSEKI_TAKUHAI_SHINSEI</f>
        <v>0</v>
      </c>
      <c r="Y246" s="264"/>
      <c r="Z246" s="264"/>
      <c r="AA246" s="264"/>
      <c r="AB246" s="264"/>
      <c r="AC246" s="264"/>
      <c r="AD246" s="264"/>
      <c r="AE246" s="264"/>
      <c r="AF246" s="264"/>
      <c r="AG246" s="264"/>
      <c r="AH246" s="264"/>
      <c r="AI246" s="264"/>
      <c r="AJ246" s="264"/>
      <c r="AK246" s="66"/>
      <c r="AL246" s="24" t="s">
        <v>89</v>
      </c>
      <c r="AM246" s="24"/>
      <c r="AN246" s="66"/>
      <c r="AO246" s="264">
        <f>shinsei_build_NOBE_MENSEKI_TAKUHAI_IGAI</f>
        <v>0</v>
      </c>
      <c r="AP246" s="264"/>
      <c r="AQ246" s="264"/>
      <c r="AR246" s="264"/>
      <c r="AS246" s="264"/>
      <c r="AT246" s="264"/>
      <c r="AU246" s="264"/>
      <c r="AV246" s="264"/>
      <c r="AW246" s="264"/>
      <c r="AX246" s="264"/>
      <c r="AY246" s="264"/>
      <c r="AZ246" s="264"/>
      <c r="BA246" s="264"/>
      <c r="BB246" s="66"/>
      <c r="BC246" s="24" t="s">
        <v>89</v>
      </c>
      <c r="BD246" s="24"/>
      <c r="BE246" s="66">
        <f t="shared" si="1"/>
        <v>0</v>
      </c>
      <c r="BF246" s="264">
        <f>shinsei_build_NOBE_MENSEKI_TAKUHAI_TOTAL</f>
        <v>0</v>
      </c>
      <c r="BG246" s="264"/>
      <c r="BH246" s="264"/>
      <c r="BI246" s="264"/>
      <c r="BJ246" s="264"/>
      <c r="BK246" s="264"/>
      <c r="BL246" s="264"/>
      <c r="BM246" s="264"/>
      <c r="BN246" s="264"/>
      <c r="BO246" s="264"/>
      <c r="BP246" s="264"/>
      <c r="BQ246" s="264"/>
      <c r="BR246" s="264"/>
      <c r="BS246" s="264"/>
      <c r="BT246" s="66"/>
      <c r="BU246" s="62" t="s">
        <v>60</v>
      </c>
      <c r="BV246" s="62"/>
      <c r="BW246" s="62"/>
      <c r="BX246" s="62"/>
      <c r="BY246" s="62"/>
      <c r="BZ246" s="24"/>
    </row>
    <row r="247" spans="1:78" s="2" customFormat="1" ht="13.5" customHeight="1">
      <c r="A247" s="24"/>
      <c r="B247" s="24"/>
      <c r="C247" s="24"/>
      <c r="D247" s="24" t="s">
        <v>768</v>
      </c>
      <c r="E247" s="24"/>
      <c r="F247" s="24"/>
      <c r="G247" s="24"/>
      <c r="H247" s="24"/>
      <c r="I247" s="24"/>
      <c r="J247" s="24"/>
      <c r="K247" s="24"/>
      <c r="L247" s="24"/>
      <c r="M247" s="24"/>
      <c r="N247" s="24"/>
      <c r="O247" s="24"/>
      <c r="P247" s="24"/>
      <c r="Q247" s="24"/>
      <c r="R247" s="24"/>
      <c r="S247" s="24"/>
      <c r="T247" s="24"/>
      <c r="U247" s="24"/>
      <c r="V247" s="24" t="s">
        <v>19</v>
      </c>
      <c r="W247" s="66"/>
      <c r="X247" s="264">
        <f>shinsei_build_NOBE_MENSEKI_HUSAN_SHINSEI</f>
        <v>0</v>
      </c>
      <c r="Y247" s="264"/>
      <c r="Z247" s="264"/>
      <c r="AA247" s="264"/>
      <c r="AB247" s="264"/>
      <c r="AC247" s="264"/>
      <c r="AD247" s="264"/>
      <c r="AE247" s="264"/>
      <c r="AF247" s="264"/>
      <c r="AG247" s="264"/>
      <c r="AH247" s="264"/>
      <c r="AI247" s="264"/>
      <c r="AJ247" s="264"/>
      <c r="AK247" s="66"/>
      <c r="AL247" s="24" t="s">
        <v>89</v>
      </c>
      <c r="AM247" s="24"/>
      <c r="AN247" s="66"/>
      <c r="AO247" s="264">
        <f>shinsei_build_NOBE_MENSEKI_HUSAN_IGAI</f>
        <v>0</v>
      </c>
      <c r="AP247" s="264"/>
      <c r="AQ247" s="264"/>
      <c r="AR247" s="264"/>
      <c r="AS247" s="264"/>
      <c r="AT247" s="264"/>
      <c r="AU247" s="264"/>
      <c r="AV247" s="264"/>
      <c r="AW247" s="264"/>
      <c r="AX247" s="264"/>
      <c r="AY247" s="264"/>
      <c r="AZ247" s="264"/>
      <c r="BA247" s="264"/>
      <c r="BB247" s="66"/>
      <c r="BC247" s="24" t="s">
        <v>89</v>
      </c>
      <c r="BD247" s="24"/>
      <c r="BE247" s="66">
        <f>W247+AN247</f>
        <v>0</v>
      </c>
      <c r="BF247" s="264">
        <f>shinsei_build_NOBE_MENSEKI_HUSAN_SHINSEI_TOTAL</f>
        <v>0</v>
      </c>
      <c r="BG247" s="264"/>
      <c r="BH247" s="264"/>
      <c r="BI247" s="264"/>
      <c r="BJ247" s="264"/>
      <c r="BK247" s="264"/>
      <c r="BL247" s="264"/>
      <c r="BM247" s="264"/>
      <c r="BN247" s="264"/>
      <c r="BO247" s="264"/>
      <c r="BP247" s="264"/>
      <c r="BQ247" s="264"/>
      <c r="BR247" s="264"/>
      <c r="BS247" s="264"/>
      <c r="BT247" s="66"/>
      <c r="BU247" s="62" t="s">
        <v>60</v>
      </c>
      <c r="BV247" s="62"/>
      <c r="BW247" s="62"/>
      <c r="BX247" s="62"/>
      <c r="BY247" s="62"/>
      <c r="BZ247" s="24"/>
    </row>
    <row r="248" spans="1:78" s="2" customFormat="1" ht="13.5" customHeight="1">
      <c r="A248" s="24"/>
      <c r="B248" s="24"/>
      <c r="C248" s="24"/>
      <c r="D248" s="24" t="s">
        <v>769</v>
      </c>
      <c r="E248" s="24"/>
      <c r="F248" s="24"/>
      <c r="G248" s="24"/>
      <c r="H248" s="24"/>
      <c r="I248" s="24"/>
      <c r="J248" s="24"/>
      <c r="K248" s="24"/>
      <c r="L248" s="24"/>
      <c r="M248" s="24"/>
      <c r="N248" s="24"/>
      <c r="O248" s="24"/>
      <c r="P248" s="24"/>
      <c r="Q248" s="24"/>
      <c r="R248" s="24"/>
      <c r="S248" s="24"/>
      <c r="T248" s="24"/>
      <c r="U248" s="24"/>
      <c r="V248" s="24" t="s">
        <v>19</v>
      </c>
      <c r="W248" s="66"/>
      <c r="X248" s="264">
        <f>shinsei_build_NOBE_MENSEKI_JYUTAKU_SHINSEI</f>
        <v>0</v>
      </c>
      <c r="Y248" s="264"/>
      <c r="Z248" s="264"/>
      <c r="AA248" s="264"/>
      <c r="AB248" s="264"/>
      <c r="AC248" s="264"/>
      <c r="AD248" s="264"/>
      <c r="AE248" s="264"/>
      <c r="AF248" s="264"/>
      <c r="AG248" s="264"/>
      <c r="AH248" s="264"/>
      <c r="AI248" s="264"/>
      <c r="AJ248" s="264"/>
      <c r="AK248" s="66"/>
      <c r="AL248" s="24" t="s">
        <v>89</v>
      </c>
      <c r="AM248" s="24"/>
      <c r="AN248" s="66"/>
      <c r="AO248" s="264">
        <f>shinsei_build_NOBE_MENSEKI_JYUTAKU_SHINSEI_IGAI</f>
        <v>0</v>
      </c>
      <c r="AP248" s="264"/>
      <c r="AQ248" s="264"/>
      <c r="AR248" s="264"/>
      <c r="AS248" s="264"/>
      <c r="AT248" s="264"/>
      <c r="AU248" s="264"/>
      <c r="AV248" s="264"/>
      <c r="AW248" s="264"/>
      <c r="AX248" s="264"/>
      <c r="AY248" s="264"/>
      <c r="AZ248" s="264"/>
      <c r="BA248" s="264"/>
      <c r="BB248" s="66"/>
      <c r="BC248" s="24" t="s">
        <v>89</v>
      </c>
      <c r="BD248" s="24"/>
      <c r="BE248" s="66">
        <f t="shared" si="1"/>
        <v>0</v>
      </c>
      <c r="BF248" s="264">
        <f>shinsei_build_NOBE_MENSEKI_JYUTAKU_SHINSEI_TOTAL</f>
        <v>0</v>
      </c>
      <c r="BG248" s="264"/>
      <c r="BH248" s="264"/>
      <c r="BI248" s="264"/>
      <c r="BJ248" s="264"/>
      <c r="BK248" s="264"/>
      <c r="BL248" s="264"/>
      <c r="BM248" s="264"/>
      <c r="BN248" s="264"/>
      <c r="BO248" s="264"/>
      <c r="BP248" s="264"/>
      <c r="BQ248" s="264"/>
      <c r="BR248" s="264"/>
      <c r="BS248" s="264"/>
      <c r="BT248" s="66"/>
      <c r="BU248" s="62" t="s">
        <v>60</v>
      </c>
      <c r="BV248" s="62"/>
      <c r="BW248" s="62"/>
      <c r="BX248" s="62"/>
      <c r="BY248" s="62"/>
      <c r="BZ248" s="24"/>
    </row>
    <row r="249" spans="1:78" s="2" customFormat="1" ht="13.5" customHeight="1">
      <c r="A249" s="24"/>
      <c r="B249" s="24"/>
      <c r="C249" s="24"/>
      <c r="D249" s="24" t="s">
        <v>767</v>
      </c>
      <c r="E249" s="24"/>
      <c r="F249" s="24"/>
      <c r="G249" s="24"/>
      <c r="H249" s="24"/>
      <c r="I249" s="24"/>
      <c r="J249" s="24"/>
      <c r="K249" s="24"/>
      <c r="L249" s="24"/>
      <c r="M249" s="24"/>
      <c r="N249" s="24"/>
      <c r="O249" s="24"/>
      <c r="P249" s="24"/>
      <c r="Q249" s="24"/>
      <c r="R249" s="24"/>
      <c r="S249" s="24"/>
      <c r="T249" s="24"/>
      <c r="U249" s="24"/>
      <c r="V249" s="24" t="s">
        <v>19</v>
      </c>
      <c r="W249" s="66"/>
      <c r="X249" s="264">
        <f>shinsei_build_NOBE_MENSEKI_ROUJIN_SHINSEI</f>
        <v>0</v>
      </c>
      <c r="Y249" s="264"/>
      <c r="Z249" s="264"/>
      <c r="AA249" s="264"/>
      <c r="AB249" s="264"/>
      <c r="AC249" s="264"/>
      <c r="AD249" s="264"/>
      <c r="AE249" s="264"/>
      <c r="AF249" s="264"/>
      <c r="AG249" s="264"/>
      <c r="AH249" s="264"/>
      <c r="AI249" s="264"/>
      <c r="AJ249" s="264"/>
      <c r="AK249" s="66"/>
      <c r="AL249" s="24" t="s">
        <v>89</v>
      </c>
      <c r="AM249" s="24"/>
      <c r="AN249" s="66"/>
      <c r="AO249" s="264">
        <f>shinsei_build_NOBE_MENSEKI_ROUJIN_SHINSEI_IGAI</f>
        <v>0</v>
      </c>
      <c r="AP249" s="264"/>
      <c r="AQ249" s="264"/>
      <c r="AR249" s="264"/>
      <c r="AS249" s="264"/>
      <c r="AT249" s="264"/>
      <c r="AU249" s="264"/>
      <c r="AV249" s="264"/>
      <c r="AW249" s="264"/>
      <c r="AX249" s="264"/>
      <c r="AY249" s="264"/>
      <c r="AZ249" s="264"/>
      <c r="BA249" s="264"/>
      <c r="BB249" s="66"/>
      <c r="BC249" s="24" t="s">
        <v>89</v>
      </c>
      <c r="BD249" s="24"/>
      <c r="BE249" s="66">
        <f>W249+AN249</f>
        <v>0</v>
      </c>
      <c r="BF249" s="264">
        <f>shinsei_build_NOBE_MENSEKI_ROUJIN_SHINSEI_TOTAL</f>
        <v>0</v>
      </c>
      <c r="BG249" s="264"/>
      <c r="BH249" s="264"/>
      <c r="BI249" s="264"/>
      <c r="BJ249" s="264"/>
      <c r="BK249" s="264"/>
      <c r="BL249" s="264"/>
      <c r="BM249" s="264"/>
      <c r="BN249" s="264"/>
      <c r="BO249" s="264"/>
      <c r="BP249" s="264"/>
      <c r="BQ249" s="264"/>
      <c r="BR249" s="264"/>
      <c r="BS249" s="264"/>
      <c r="BT249" s="66"/>
      <c r="BU249" s="62" t="s">
        <v>60</v>
      </c>
      <c r="BV249" s="62"/>
      <c r="BW249" s="62"/>
      <c r="BX249" s="62"/>
      <c r="BY249" s="62"/>
      <c r="BZ249" s="24"/>
    </row>
    <row r="250" spans="1:78" s="2" customFormat="1" ht="13.5" customHeight="1">
      <c r="A250" s="24"/>
      <c r="B250" s="24"/>
      <c r="C250" s="24"/>
      <c r="D250" s="24" t="s">
        <v>763</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64">
        <f>shinsei_build_NOBE_MENSEKI</f>
        <v>0</v>
      </c>
      <c r="BF250" s="264"/>
      <c r="BG250" s="264"/>
      <c r="BH250" s="264"/>
      <c r="BI250" s="264"/>
      <c r="BJ250" s="264"/>
      <c r="BK250" s="264"/>
      <c r="BL250" s="264"/>
      <c r="BM250" s="264"/>
      <c r="BN250" s="264"/>
      <c r="BO250" s="264"/>
      <c r="BP250" s="264"/>
      <c r="BQ250" s="264"/>
      <c r="BR250" s="264"/>
      <c r="BS250" s="264"/>
      <c r="BT250" s="66"/>
      <c r="BU250" s="62"/>
      <c r="BV250" s="62"/>
      <c r="BW250" s="62"/>
      <c r="BX250" s="62"/>
      <c r="BY250" s="62"/>
      <c r="BZ250" s="24"/>
    </row>
    <row r="251" spans="1:78" s="2" customFormat="1" ht="13.5" customHeight="1">
      <c r="A251" s="24"/>
      <c r="B251" s="24"/>
      <c r="C251" s="24"/>
      <c r="D251" s="24" t="s">
        <v>764</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58" t="str">
        <f>shinsei_build_YOUSEKI_RITU</f>
        <v/>
      </c>
      <c r="BF251" s="358"/>
      <c r="BG251" s="358"/>
      <c r="BH251" s="358"/>
      <c r="BI251" s="358"/>
      <c r="BJ251" s="358"/>
      <c r="BK251" s="358"/>
      <c r="BL251" s="358"/>
      <c r="BM251" s="358"/>
      <c r="BN251" s="358"/>
      <c r="BO251" s="358"/>
      <c r="BP251" s="358"/>
      <c r="BQ251" s="358"/>
      <c r="BR251" s="358"/>
      <c r="BS251" s="358"/>
      <c r="BT251" s="24"/>
      <c r="BU251" s="24"/>
      <c r="BV251" s="24"/>
      <c r="BW251" s="24"/>
      <c r="BX251" s="24"/>
      <c r="BY251" s="24"/>
      <c r="BZ251" s="24"/>
    </row>
    <row r="252" spans="1:78" s="2" customFormat="1" ht="20.100000000000001" customHeight="1">
      <c r="A252" s="76"/>
      <c r="B252" s="76" t="s">
        <v>128</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129</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59" cm="1">
        <f t="array" ref="AH253">shinsei_build_BILL_SHINSEI_COUNT</f>
        <v>0</v>
      </c>
      <c r="AI253" s="259"/>
      <c r="AJ253" s="259"/>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130</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59">
        <f>shinsei_build_BILL_HOKA_COUNT</f>
        <v>0</v>
      </c>
      <c r="AI254" s="359"/>
      <c r="AJ254" s="359"/>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131</v>
      </c>
      <c r="C255" s="24"/>
      <c r="D255" s="24"/>
      <c r="E255" s="24"/>
      <c r="F255" s="24"/>
      <c r="G255" s="24"/>
      <c r="H255" s="24"/>
      <c r="I255" s="24"/>
      <c r="J255" s="24"/>
      <c r="K255" s="24"/>
      <c r="L255" s="24"/>
      <c r="M255" s="24"/>
      <c r="N255" s="24"/>
      <c r="O255" s="24"/>
      <c r="P255" s="24"/>
      <c r="Q255" s="24"/>
      <c r="R255" s="24"/>
      <c r="S255" s="24"/>
      <c r="T255" s="24"/>
      <c r="U255" s="24"/>
      <c r="V255" s="24" t="s">
        <v>621</v>
      </c>
      <c r="W255" s="24"/>
      <c r="X255" s="24"/>
      <c r="Y255" s="24"/>
      <c r="Z255" s="24"/>
      <c r="AA255" s="24"/>
      <c r="AB255" s="24"/>
      <c r="AC255" s="24"/>
      <c r="AD255" s="24"/>
      <c r="AE255" s="24"/>
      <c r="AF255" s="24"/>
      <c r="AG255" s="24"/>
      <c r="AH255" s="24"/>
      <c r="AI255" s="24"/>
      <c r="AJ255" s="24"/>
      <c r="AK255" s="24"/>
      <c r="AL255" s="24" t="s">
        <v>132</v>
      </c>
      <c r="AM255" s="24"/>
      <c r="AN255" s="24"/>
      <c r="AO255" s="24"/>
      <c r="AP255" s="24"/>
      <c r="AQ255" s="24"/>
      <c r="AR255" s="24"/>
      <c r="AS255" s="24"/>
      <c r="AT255" s="24"/>
      <c r="AU255" s="24"/>
      <c r="AV255" s="24"/>
      <c r="AW255" s="24"/>
      <c r="AX255" s="24"/>
      <c r="AY255" s="24"/>
      <c r="AZ255" s="24"/>
      <c r="BA255" s="24"/>
      <c r="BB255" s="24"/>
      <c r="BC255" s="24" t="s">
        <v>60</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133</v>
      </c>
      <c r="E256" s="24"/>
      <c r="F256" s="24"/>
      <c r="G256" s="24"/>
      <c r="H256" s="24"/>
      <c r="I256" s="24"/>
      <c r="J256" s="24"/>
      <c r="K256" s="24"/>
      <c r="L256" s="24"/>
      <c r="M256" s="24"/>
      <c r="N256" s="24"/>
      <c r="O256" s="24"/>
      <c r="P256" s="24"/>
      <c r="Q256" s="24"/>
      <c r="R256" s="24"/>
      <c r="S256" s="24"/>
      <c r="T256" s="24"/>
      <c r="U256" s="24"/>
      <c r="V256" s="24" t="s">
        <v>19</v>
      </c>
      <c r="W256" s="360">
        <f>shinsei_build_TAKASA_MAX_SHINSEI</f>
        <v>0</v>
      </c>
      <c r="X256" s="360"/>
      <c r="Y256" s="360"/>
      <c r="Z256" s="360"/>
      <c r="AA256" s="360"/>
      <c r="AB256" s="360"/>
      <c r="AC256" s="360"/>
      <c r="AD256" s="360"/>
      <c r="AE256" s="360"/>
      <c r="AF256" s="360"/>
      <c r="AG256" s="360"/>
      <c r="AH256" s="360"/>
      <c r="AI256" s="360"/>
      <c r="AJ256" s="360"/>
      <c r="AK256" s="360"/>
      <c r="AL256" s="24" t="s">
        <v>89</v>
      </c>
      <c r="AM256" s="24"/>
      <c r="AN256" s="360">
        <f>shinsei_build_TAKASA_MAX_SHINSEI_IGAI</f>
        <v>0</v>
      </c>
      <c r="AO256" s="360"/>
      <c r="AP256" s="360"/>
      <c r="AQ256" s="360"/>
      <c r="AR256" s="360"/>
      <c r="AS256" s="360"/>
      <c r="AT256" s="360"/>
      <c r="AU256" s="360"/>
      <c r="AV256" s="360"/>
      <c r="AW256" s="360"/>
      <c r="AX256" s="360"/>
      <c r="AY256" s="360"/>
      <c r="AZ256" s="360"/>
      <c r="BA256" s="360"/>
      <c r="BB256" s="360"/>
      <c r="BC256" s="24" t="s">
        <v>60</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134</v>
      </c>
      <c r="E257" s="24"/>
      <c r="F257" s="24"/>
      <c r="G257" s="24"/>
      <c r="H257" s="24"/>
      <c r="I257" s="24"/>
      <c r="J257" s="24"/>
      <c r="K257" s="24"/>
      <c r="L257" s="24"/>
      <c r="M257" s="24"/>
      <c r="N257" s="24"/>
      <c r="O257" s="24"/>
      <c r="P257" s="24"/>
      <c r="Q257" s="24"/>
      <c r="R257" s="24"/>
      <c r="S257" s="24"/>
      <c r="T257" s="24"/>
      <c r="U257" s="24"/>
      <c r="V257" s="24" t="s">
        <v>19</v>
      </c>
      <c r="W257" s="361">
        <f>shinsei_build_KAISU_TIJYOU_SHINSEI</f>
        <v>0</v>
      </c>
      <c r="X257" s="361"/>
      <c r="Y257" s="361"/>
      <c r="Z257" s="361"/>
      <c r="AA257" s="361"/>
      <c r="AB257" s="361"/>
      <c r="AC257" s="361"/>
      <c r="AD257" s="361"/>
      <c r="AE257" s="361"/>
      <c r="AF257" s="361"/>
      <c r="AG257" s="361"/>
      <c r="AH257" s="361"/>
      <c r="AI257" s="361"/>
      <c r="AJ257" s="361"/>
      <c r="AK257" s="361"/>
      <c r="AL257" s="24" t="s">
        <v>89</v>
      </c>
      <c r="AM257" s="24"/>
      <c r="AN257" s="361">
        <f>shinsei_build_KAISU_TIJYOU_SHINSEI_IGAI</f>
        <v>0</v>
      </c>
      <c r="AO257" s="361"/>
      <c r="AP257" s="361"/>
      <c r="AQ257" s="361"/>
      <c r="AR257" s="361"/>
      <c r="AS257" s="361"/>
      <c r="AT257" s="361"/>
      <c r="AU257" s="361"/>
      <c r="AV257" s="361"/>
      <c r="AW257" s="361"/>
      <c r="AX257" s="361"/>
      <c r="AY257" s="361"/>
      <c r="AZ257" s="361"/>
      <c r="BA257" s="361"/>
      <c r="BB257" s="361"/>
      <c r="BC257" s="24" t="s">
        <v>60</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135</v>
      </c>
      <c r="E258" s="24"/>
      <c r="F258" s="24"/>
      <c r="G258" s="24"/>
      <c r="H258" s="24"/>
      <c r="I258" s="24"/>
      <c r="J258" s="24"/>
      <c r="K258" s="24"/>
      <c r="L258" s="24"/>
      <c r="M258" s="24"/>
      <c r="N258" s="24"/>
      <c r="O258" s="24"/>
      <c r="P258" s="24"/>
      <c r="Q258" s="24"/>
      <c r="R258" s="24"/>
      <c r="S258" s="24"/>
      <c r="T258" s="24"/>
      <c r="U258" s="24"/>
      <c r="V258" s="24" t="s">
        <v>19</v>
      </c>
      <c r="W258" s="361">
        <f>shinsei_build_KAISU_TIKA_SHINSEI</f>
        <v>0</v>
      </c>
      <c r="X258" s="361"/>
      <c r="Y258" s="361"/>
      <c r="Z258" s="361"/>
      <c r="AA258" s="361"/>
      <c r="AB258" s="361"/>
      <c r="AC258" s="361"/>
      <c r="AD258" s="361"/>
      <c r="AE258" s="361"/>
      <c r="AF258" s="361"/>
      <c r="AG258" s="361"/>
      <c r="AH258" s="361"/>
      <c r="AI258" s="361"/>
      <c r="AJ258" s="361"/>
      <c r="AK258" s="361"/>
      <c r="AL258" s="24" t="s">
        <v>89</v>
      </c>
      <c r="AM258" s="24"/>
      <c r="AN258" s="361">
        <f>shinsei_build_KAISU_TIKA_SHINSEI_IGAI</f>
        <v>0</v>
      </c>
      <c r="AO258" s="361"/>
      <c r="AP258" s="361"/>
      <c r="AQ258" s="361"/>
      <c r="AR258" s="361"/>
      <c r="AS258" s="361"/>
      <c r="AT258" s="361"/>
      <c r="AU258" s="361"/>
      <c r="AV258" s="361"/>
      <c r="AW258" s="361"/>
      <c r="AX258" s="361"/>
      <c r="AY258" s="361"/>
      <c r="AZ258" s="361"/>
      <c r="BA258" s="361"/>
      <c r="BB258" s="361"/>
      <c r="BC258" s="24" t="s">
        <v>60</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136</v>
      </c>
      <c r="E259" s="24"/>
      <c r="F259" s="24"/>
      <c r="G259" s="24"/>
      <c r="H259" s="24"/>
      <c r="I259" s="24"/>
      <c r="J259" s="24"/>
      <c r="K259" s="24"/>
      <c r="L259" s="24"/>
      <c r="M259" s="24"/>
      <c r="N259" s="24"/>
      <c r="O259" s="24"/>
      <c r="P259" s="24"/>
      <c r="Q259" s="314" t="str">
        <f>shinsei_build_KOUZOU1</f>
        <v>選択してください（手入力可）</v>
      </c>
      <c r="R259" s="314"/>
      <c r="S259" s="314"/>
      <c r="T259" s="314"/>
      <c r="U259" s="314"/>
      <c r="V259" s="314"/>
      <c r="W259" s="314"/>
      <c r="X259" s="314"/>
      <c r="Y259" s="314"/>
      <c r="Z259" s="314"/>
      <c r="AA259" s="314"/>
      <c r="AB259" s="314"/>
      <c r="AC259" s="314"/>
      <c r="AD259" s="314"/>
      <c r="AE259" s="314"/>
      <c r="AF259" s="314"/>
      <c r="AG259" s="314"/>
      <c r="AH259" s="314"/>
      <c r="AI259" s="314"/>
      <c r="AJ259" s="24" t="s">
        <v>737</v>
      </c>
      <c r="AK259" s="24"/>
      <c r="AL259" s="24"/>
      <c r="AM259" s="258" t="s">
        <v>738</v>
      </c>
      <c r="AN259" s="258"/>
      <c r="AO259" s="258"/>
      <c r="AP259" s="258"/>
      <c r="AQ259" s="258"/>
      <c r="AR259" s="258"/>
      <c r="AS259" s="258"/>
      <c r="AT259" s="314">
        <f>shinsei_build_KOUZOU2</f>
        <v>0</v>
      </c>
      <c r="AU259" s="314"/>
      <c r="AV259" s="314"/>
      <c r="AW259" s="314"/>
      <c r="AX259" s="314"/>
      <c r="AY259" s="314"/>
      <c r="AZ259" s="314"/>
      <c r="BA259" s="314"/>
      <c r="BB259" s="314"/>
      <c r="BC259" s="314"/>
      <c r="BD259" s="314"/>
      <c r="BE259" s="314"/>
      <c r="BF259" s="314"/>
      <c r="BG259" s="314"/>
      <c r="BH259" s="314"/>
      <c r="BI259" s="314"/>
      <c r="BJ259" s="314"/>
      <c r="BK259" s="314"/>
      <c r="BL259" s="314"/>
      <c r="BM259" s="24" t="s">
        <v>137</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138</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59" t="str">
        <f>IF(shinsei_build_TOKUREI_56_7_yes="■","■","□")</f>
        <v>□</v>
      </c>
      <c r="AV260" s="259"/>
      <c r="AW260" s="24"/>
      <c r="AX260" s="24" t="s">
        <v>139</v>
      </c>
      <c r="AY260" s="24"/>
      <c r="AZ260" s="24"/>
      <c r="BA260" s="24"/>
      <c r="BB260" s="24"/>
      <c r="BC260" s="259" t="str">
        <f>IF(shinsei_build_TOKUREI_56_7_no="■","■","□")</f>
        <v>□</v>
      </c>
      <c r="BD260" s="259"/>
      <c r="BE260" s="24"/>
      <c r="BF260" s="24" t="s">
        <v>140</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141</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350" t="str">
        <f>IF(shinsei_build_TOKUREI_56_7_DOURO_TAKASA__box="■","■","□")</f>
        <v>□</v>
      </c>
      <c r="N262" s="350"/>
      <c r="O262" s="24"/>
      <c r="P262" s="24" t="s">
        <v>142</v>
      </c>
      <c r="Q262" s="24"/>
      <c r="R262" s="24"/>
      <c r="S262" s="24"/>
      <c r="T262" s="24"/>
      <c r="U262" s="24"/>
      <c r="V262" s="24"/>
      <c r="W262" s="24"/>
      <c r="X262" s="24"/>
      <c r="Y262" s="24"/>
      <c r="Z262" s="24"/>
      <c r="AA262" s="24"/>
      <c r="AB262" s="24"/>
      <c r="AC262" s="24"/>
      <c r="AD262" s="24"/>
      <c r="AE262" s="24"/>
      <c r="AF262" s="350" t="str">
        <f>IF(shinsei_build_TOKUREI_56_7_DOURO_RINTI__box="■","■","□")</f>
        <v>□</v>
      </c>
      <c r="AG262" s="350"/>
      <c r="AH262" s="24"/>
      <c r="AI262" s="24" t="s">
        <v>143</v>
      </c>
      <c r="AJ262" s="24"/>
      <c r="AK262" s="24"/>
      <c r="AL262" s="24"/>
      <c r="AM262" s="24"/>
      <c r="AN262" s="24"/>
      <c r="AO262" s="24"/>
      <c r="AP262" s="24"/>
      <c r="AQ262" s="24"/>
      <c r="AR262" s="24"/>
      <c r="AS262" s="24"/>
      <c r="AT262" s="24"/>
      <c r="AU262" s="24"/>
      <c r="AV262" s="24"/>
      <c r="AW262" s="24"/>
      <c r="AX262" s="350" t="str">
        <f>IF(shinsei_build_TOKUREI_56_7_DOURO_KITA__box="■","■","□")</f>
        <v>□</v>
      </c>
      <c r="AY262" s="350"/>
      <c r="AZ262" s="24"/>
      <c r="BA262" s="24" t="s">
        <v>144</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145</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75">
        <f>shinsei_build_KYOKA_NINTEI_BIKOU_1</f>
        <v>0</v>
      </c>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c r="AG264" s="275"/>
      <c r="AH264" s="275"/>
      <c r="AI264" s="275"/>
      <c r="AJ264" s="275"/>
      <c r="AK264" s="275"/>
      <c r="AL264" s="275"/>
      <c r="AM264" s="275"/>
      <c r="AN264" s="275"/>
      <c r="AO264" s="275"/>
      <c r="AP264" s="275"/>
      <c r="AQ264" s="275"/>
      <c r="AR264" s="275"/>
      <c r="AS264" s="275"/>
      <c r="AT264" s="275"/>
      <c r="AU264" s="275"/>
      <c r="AV264" s="275"/>
      <c r="AW264" s="275"/>
      <c r="AX264" s="275"/>
      <c r="AY264" s="275"/>
      <c r="AZ264" s="275"/>
      <c r="BA264" s="275"/>
      <c r="BB264" s="275"/>
      <c r="BC264" s="275"/>
      <c r="BD264" s="275"/>
      <c r="BE264" s="275"/>
      <c r="BF264" s="275"/>
      <c r="BG264" s="275"/>
      <c r="BH264" s="275"/>
      <c r="BI264" s="275"/>
      <c r="BJ264" s="275"/>
      <c r="BK264" s="275"/>
      <c r="BL264" s="275"/>
      <c r="BM264" s="275"/>
      <c r="BN264" s="275"/>
      <c r="BO264" s="275"/>
      <c r="BP264" s="275"/>
      <c r="BQ264" s="275"/>
      <c r="BR264" s="275"/>
      <c r="BS264" s="275"/>
      <c r="BT264" s="275"/>
      <c r="BU264" s="275"/>
      <c r="BV264" s="275"/>
      <c r="BW264" s="275"/>
      <c r="BX264" s="275"/>
      <c r="BY264" s="24"/>
      <c r="BZ264" s="24"/>
    </row>
    <row r="265" spans="1:78" s="2" customFormat="1" ht="13.5" customHeight="1">
      <c r="A265" s="24"/>
      <c r="B265" s="24"/>
      <c r="C265" s="24"/>
      <c r="D265" s="24"/>
      <c r="E265" s="275">
        <f>shinsei_build_KYOKA_NINTEI_BIKOU_2</f>
        <v>0</v>
      </c>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c r="AG265" s="275"/>
      <c r="AH265" s="275"/>
      <c r="AI265" s="275"/>
      <c r="AJ265" s="275"/>
      <c r="AK265" s="275"/>
      <c r="AL265" s="275"/>
      <c r="AM265" s="275"/>
      <c r="AN265" s="275"/>
      <c r="AO265" s="275"/>
      <c r="AP265" s="275"/>
      <c r="AQ265" s="275"/>
      <c r="AR265" s="275"/>
      <c r="AS265" s="275"/>
      <c r="AT265" s="275"/>
      <c r="AU265" s="275"/>
      <c r="AV265" s="275"/>
      <c r="AW265" s="275"/>
      <c r="AX265" s="275"/>
      <c r="AY265" s="275"/>
      <c r="AZ265" s="275"/>
      <c r="BA265" s="275"/>
      <c r="BB265" s="275"/>
      <c r="BC265" s="275"/>
      <c r="BD265" s="275"/>
      <c r="BE265" s="275"/>
      <c r="BF265" s="275"/>
      <c r="BG265" s="275"/>
      <c r="BH265" s="275"/>
      <c r="BI265" s="275"/>
      <c r="BJ265" s="275"/>
      <c r="BK265" s="275"/>
      <c r="BL265" s="275"/>
      <c r="BM265" s="275"/>
      <c r="BN265" s="275"/>
      <c r="BO265" s="275"/>
      <c r="BP265" s="275"/>
      <c r="BQ265" s="275"/>
      <c r="BR265" s="275"/>
      <c r="BS265" s="275"/>
      <c r="BT265" s="275"/>
      <c r="BU265" s="275"/>
      <c r="BV265" s="275"/>
      <c r="BW265" s="275"/>
      <c r="BX265" s="275"/>
      <c r="BY265" s="24"/>
      <c r="BZ265" s="24"/>
    </row>
    <row r="266" spans="1:78" s="2" customFormat="1" ht="13.5" customHeight="1">
      <c r="A266" s="24"/>
      <c r="B266" s="24"/>
      <c r="C266" s="24"/>
      <c r="D266" s="24"/>
      <c r="E266" s="275">
        <f>shinsei_build_KYOKA_NINTEI_BIKOU_3</f>
        <v>0</v>
      </c>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c r="AG266" s="275"/>
      <c r="AH266" s="275"/>
      <c r="AI266" s="275"/>
      <c r="AJ266" s="275"/>
      <c r="AK266" s="275"/>
      <c r="AL266" s="275"/>
      <c r="AM266" s="275"/>
      <c r="AN266" s="275"/>
      <c r="AO266" s="275"/>
      <c r="AP266" s="275"/>
      <c r="AQ266" s="275"/>
      <c r="AR266" s="275"/>
      <c r="AS266" s="275"/>
      <c r="AT266" s="275"/>
      <c r="AU266" s="275"/>
      <c r="AV266" s="275"/>
      <c r="AW266" s="275"/>
      <c r="AX266" s="275"/>
      <c r="AY266" s="275"/>
      <c r="AZ266" s="275"/>
      <c r="BA266" s="275"/>
      <c r="BB266" s="275"/>
      <c r="BC266" s="275"/>
      <c r="BD266" s="275"/>
      <c r="BE266" s="275"/>
      <c r="BF266" s="275"/>
      <c r="BG266" s="275"/>
      <c r="BH266" s="275"/>
      <c r="BI266" s="275"/>
      <c r="BJ266" s="275"/>
      <c r="BK266" s="275"/>
      <c r="BL266" s="275"/>
      <c r="BM266" s="275"/>
      <c r="BN266" s="275"/>
      <c r="BO266" s="275"/>
      <c r="BP266" s="275"/>
      <c r="BQ266" s="275"/>
      <c r="BR266" s="275"/>
      <c r="BS266" s="275"/>
      <c r="BT266" s="275"/>
      <c r="BU266" s="275"/>
      <c r="BV266" s="275"/>
      <c r="BW266" s="275"/>
      <c r="BX266" s="275"/>
      <c r="BY266" s="24"/>
      <c r="BZ266" s="24"/>
    </row>
    <row r="267" spans="1:78" s="2" customFormat="1" ht="13.5" customHeight="1">
      <c r="A267" s="24"/>
      <c r="B267" s="24"/>
      <c r="C267" s="24"/>
      <c r="D267" s="24"/>
      <c r="E267" s="275">
        <f>shinsei_build_KYOKA_NINTEI_BIKOU_4</f>
        <v>0</v>
      </c>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c r="AG267" s="275"/>
      <c r="AH267" s="275"/>
      <c r="AI267" s="275"/>
      <c r="AJ267" s="275"/>
      <c r="AK267" s="275"/>
      <c r="AL267" s="275"/>
      <c r="AM267" s="275"/>
      <c r="AN267" s="275"/>
      <c r="AO267" s="275"/>
      <c r="AP267" s="275"/>
      <c r="AQ267" s="275"/>
      <c r="AR267" s="275"/>
      <c r="AS267" s="275"/>
      <c r="AT267" s="275"/>
      <c r="AU267" s="275"/>
      <c r="AV267" s="275"/>
      <c r="AW267" s="275"/>
      <c r="AX267" s="275"/>
      <c r="AY267" s="275"/>
      <c r="AZ267" s="275"/>
      <c r="BA267" s="275"/>
      <c r="BB267" s="275"/>
      <c r="BC267" s="275"/>
      <c r="BD267" s="275"/>
      <c r="BE267" s="275"/>
      <c r="BF267" s="275"/>
      <c r="BG267" s="275"/>
      <c r="BH267" s="275"/>
      <c r="BI267" s="275"/>
      <c r="BJ267" s="275"/>
      <c r="BK267" s="275"/>
      <c r="BL267" s="275"/>
      <c r="BM267" s="275"/>
      <c r="BN267" s="275"/>
      <c r="BO267" s="275"/>
      <c r="BP267" s="275"/>
      <c r="BQ267" s="275"/>
      <c r="BR267" s="275"/>
      <c r="BS267" s="275"/>
      <c r="BT267" s="275"/>
      <c r="BU267" s="275"/>
      <c r="BV267" s="275"/>
      <c r="BW267" s="275"/>
      <c r="BX267" s="275"/>
      <c r="BY267" s="24"/>
      <c r="BZ267" s="24"/>
    </row>
    <row r="268" spans="1:78" s="2" customFormat="1" ht="13.5" customHeight="1">
      <c r="A268" s="24"/>
      <c r="B268" s="24"/>
      <c r="C268" s="24"/>
      <c r="D268" s="24"/>
      <c r="E268" s="275">
        <f>shinsei_build_KYOKA_NINTEI_BIKOU_5</f>
        <v>0</v>
      </c>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c r="AG268" s="275"/>
      <c r="AH268" s="275"/>
      <c r="AI268" s="275"/>
      <c r="AJ268" s="275"/>
      <c r="AK268" s="275"/>
      <c r="AL268" s="275"/>
      <c r="AM268" s="275"/>
      <c r="AN268" s="275"/>
      <c r="AO268" s="275"/>
      <c r="AP268" s="275"/>
      <c r="AQ268" s="275"/>
      <c r="AR268" s="275"/>
      <c r="AS268" s="275"/>
      <c r="AT268" s="275"/>
      <c r="AU268" s="275"/>
      <c r="AV268" s="275"/>
      <c r="AW268" s="275"/>
      <c r="AX268" s="275"/>
      <c r="AY268" s="275"/>
      <c r="AZ268" s="275"/>
      <c r="BA268" s="275"/>
      <c r="BB268" s="275"/>
      <c r="BC268" s="275"/>
      <c r="BD268" s="275"/>
      <c r="BE268" s="275"/>
      <c r="BF268" s="275"/>
      <c r="BG268" s="275"/>
      <c r="BH268" s="275"/>
      <c r="BI268" s="275"/>
      <c r="BJ268" s="275"/>
      <c r="BK268" s="275"/>
      <c r="BL268" s="275"/>
      <c r="BM268" s="275"/>
      <c r="BN268" s="275"/>
      <c r="BO268" s="275"/>
      <c r="BP268" s="275"/>
      <c r="BQ268" s="275"/>
      <c r="BR268" s="275"/>
      <c r="BS268" s="275"/>
      <c r="BT268" s="275"/>
      <c r="BU268" s="275"/>
      <c r="BV268" s="275"/>
      <c r="BW268" s="275"/>
      <c r="BX268" s="275"/>
      <c r="BY268" s="24"/>
      <c r="BZ268" s="24"/>
    </row>
    <row r="269" spans="1:78" s="2" customFormat="1" ht="13.5" customHeight="1">
      <c r="A269" s="28"/>
      <c r="B269" s="28"/>
      <c r="C269" s="28"/>
      <c r="D269" s="28"/>
      <c r="E269" s="275">
        <f>shinsei_build_KYOKA_NINTEI_BIKOU_6</f>
        <v>0</v>
      </c>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c r="AG269" s="275"/>
      <c r="AH269" s="275"/>
      <c r="AI269" s="275"/>
      <c r="AJ269" s="275"/>
      <c r="AK269" s="275"/>
      <c r="AL269" s="275"/>
      <c r="AM269" s="275"/>
      <c r="AN269" s="275"/>
      <c r="AO269" s="275"/>
      <c r="AP269" s="275"/>
      <c r="AQ269" s="275"/>
      <c r="AR269" s="275"/>
      <c r="AS269" s="275"/>
      <c r="AT269" s="275"/>
      <c r="AU269" s="275"/>
      <c r="AV269" s="275"/>
      <c r="AW269" s="275"/>
      <c r="AX269" s="275"/>
      <c r="AY269" s="275"/>
      <c r="AZ269" s="275"/>
      <c r="BA269" s="275"/>
      <c r="BB269" s="275"/>
      <c r="BC269" s="275"/>
      <c r="BD269" s="275"/>
      <c r="BE269" s="275"/>
      <c r="BF269" s="275"/>
      <c r="BG269" s="275"/>
      <c r="BH269" s="275"/>
      <c r="BI269" s="275"/>
      <c r="BJ269" s="275"/>
      <c r="BK269" s="275"/>
      <c r="BL269" s="275"/>
      <c r="BM269" s="275"/>
      <c r="BN269" s="275"/>
      <c r="BO269" s="275"/>
      <c r="BP269" s="275"/>
      <c r="BQ269" s="275"/>
      <c r="BR269" s="275"/>
      <c r="BS269" s="275"/>
      <c r="BT269" s="275"/>
      <c r="BU269" s="275"/>
      <c r="BV269" s="275"/>
      <c r="BW269" s="275"/>
      <c r="BX269" s="275"/>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739</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561</v>
      </c>
      <c r="AD271" s="103"/>
      <c r="AE271" s="103"/>
      <c r="AF271" s="103"/>
      <c r="AG271" s="350">
        <f>shinsei_KOUJI_TYAKUSYU_YEAR</f>
        <v>0</v>
      </c>
      <c r="AH271" s="350"/>
      <c r="AI271" s="350"/>
      <c r="AJ271" s="28" t="s">
        <v>2</v>
      </c>
      <c r="AK271" s="28"/>
      <c r="AL271" s="350">
        <f>shinsei_KOUJI_TYAKUSYU_MONTH</f>
        <v>0</v>
      </c>
      <c r="AM271" s="350"/>
      <c r="AN271" s="350"/>
      <c r="AO271" s="28" t="s">
        <v>3</v>
      </c>
      <c r="AP271" s="28"/>
      <c r="AQ271" s="350">
        <f>shinsei_KOUJI_TYAKUSYU_DAY</f>
        <v>0</v>
      </c>
      <c r="AR271" s="350"/>
      <c r="AS271" s="350"/>
      <c r="AT271" s="28" t="s">
        <v>4</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740</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561</v>
      </c>
      <c r="AD273" s="103"/>
      <c r="AE273" s="103"/>
      <c r="AF273" s="103"/>
      <c r="AG273" s="350">
        <f>shinsei_KOJIKANRYO_YEAR</f>
        <v>0</v>
      </c>
      <c r="AH273" s="350"/>
      <c r="AI273" s="350"/>
      <c r="AJ273" s="28" t="s">
        <v>2</v>
      </c>
      <c r="AK273" s="28"/>
      <c r="AL273" s="350">
        <f>shinsei_KOUJI_KANRYOU_MONTH</f>
        <v>0</v>
      </c>
      <c r="AM273" s="350"/>
      <c r="AN273" s="350"/>
      <c r="AO273" s="28" t="s">
        <v>3</v>
      </c>
      <c r="AP273" s="28"/>
      <c r="AQ273" s="350">
        <f>shinsei_KOUJI_KANRYOU_DAY</f>
        <v>0</v>
      </c>
      <c r="AR273" s="350"/>
      <c r="AS273" s="350"/>
      <c r="AT273" s="28" t="s">
        <v>4</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148</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149</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59" t="s">
        <v>150</v>
      </c>
      <c r="F275" s="259"/>
      <c r="G275" s="259"/>
      <c r="H275" s="259">
        <f>shinsei_KOUTEI1_KAISUU</f>
        <v>0</v>
      </c>
      <c r="I275" s="259"/>
      <c r="J275" s="259" t="s">
        <v>151</v>
      </c>
      <c r="K275" s="259"/>
      <c r="L275" s="259"/>
      <c r="M275" s="24"/>
      <c r="N275" s="24"/>
      <c r="O275" s="259" t="s">
        <v>561</v>
      </c>
      <c r="P275" s="362"/>
      <c r="Q275" s="362"/>
      <c r="R275" s="362"/>
      <c r="S275" s="259">
        <f>shinsei_KOUTEI1_YEAR</f>
        <v>0</v>
      </c>
      <c r="T275" s="362"/>
      <c r="U275" s="362"/>
      <c r="V275" s="259" t="s">
        <v>2</v>
      </c>
      <c r="W275" s="259"/>
      <c r="X275" s="259">
        <f>shinsei_KOUTEI1_MONTH</f>
        <v>0</v>
      </c>
      <c r="Y275" s="259"/>
      <c r="Z275" s="259"/>
      <c r="AA275" s="259" t="s">
        <v>3</v>
      </c>
      <c r="AB275" s="259"/>
      <c r="AC275" s="259">
        <f>shinsei_KOUTEI1_DAY</f>
        <v>0</v>
      </c>
      <c r="AD275" s="259"/>
      <c r="AE275" s="259"/>
      <c r="AF275" s="259" t="s">
        <v>4</v>
      </c>
      <c r="AG275" s="259"/>
      <c r="AH275" s="24"/>
      <c r="AI275" s="24"/>
      <c r="AJ275" s="24" t="s">
        <v>19</v>
      </c>
      <c r="AK275" s="275">
        <f>shinsei_KOUTEI1_TEXT</f>
        <v>0</v>
      </c>
      <c r="AL275" s="275"/>
      <c r="AM275" s="275"/>
      <c r="AN275" s="275"/>
      <c r="AO275" s="275"/>
      <c r="AP275" s="275"/>
      <c r="AQ275" s="275"/>
      <c r="AR275" s="275"/>
      <c r="AS275" s="275"/>
      <c r="AT275" s="275"/>
      <c r="AU275" s="275"/>
      <c r="AV275" s="275"/>
      <c r="AW275" s="275"/>
      <c r="AX275" s="275"/>
      <c r="AY275" s="275"/>
      <c r="AZ275" s="275"/>
      <c r="BA275" s="275"/>
      <c r="BB275" s="275"/>
      <c r="BC275" s="275"/>
      <c r="BD275" s="275"/>
      <c r="BE275" s="275"/>
      <c r="BF275" s="275"/>
      <c r="BG275" s="275"/>
      <c r="BH275" s="275"/>
      <c r="BI275" s="275"/>
      <c r="BJ275" s="275"/>
      <c r="BK275" s="275"/>
      <c r="BL275" s="275"/>
      <c r="BM275" s="275"/>
      <c r="BN275" s="275"/>
      <c r="BO275" s="275"/>
      <c r="BP275" s="275"/>
      <c r="BQ275" s="275"/>
      <c r="BR275" s="275"/>
      <c r="BS275" s="275"/>
      <c r="BT275" s="275"/>
      <c r="BU275" s="275"/>
      <c r="BV275" s="275"/>
      <c r="BW275" s="275"/>
      <c r="BX275" s="275"/>
      <c r="BY275" s="275"/>
      <c r="BZ275" s="24" t="s">
        <v>60</v>
      </c>
    </row>
    <row r="276" spans="1:88" s="2" customFormat="1" ht="20.100000000000001" customHeight="1">
      <c r="A276" s="24"/>
      <c r="B276" s="24"/>
      <c r="C276" s="24"/>
      <c r="D276" s="24"/>
      <c r="E276" s="259" t="s">
        <v>150</v>
      </c>
      <c r="F276" s="259"/>
      <c r="G276" s="259"/>
      <c r="H276" s="259">
        <f>shinsei_KOUTEI2_KAISUU</f>
        <v>0</v>
      </c>
      <c r="I276" s="259"/>
      <c r="J276" s="259" t="s">
        <v>151</v>
      </c>
      <c r="K276" s="259"/>
      <c r="L276" s="259"/>
      <c r="M276" s="24"/>
      <c r="N276" s="24"/>
      <c r="O276" s="259" t="s">
        <v>561</v>
      </c>
      <c r="P276" s="362"/>
      <c r="Q276" s="362"/>
      <c r="R276" s="362"/>
      <c r="S276" s="259">
        <f>shinsei_KOUTEI2_YEAR</f>
        <v>0</v>
      </c>
      <c r="T276" s="362"/>
      <c r="U276" s="362"/>
      <c r="V276" s="259" t="s">
        <v>2</v>
      </c>
      <c r="W276" s="259"/>
      <c r="X276" s="259">
        <f>shinsei_KOUTEI2_MONTH</f>
        <v>0</v>
      </c>
      <c r="Y276" s="259"/>
      <c r="Z276" s="259"/>
      <c r="AA276" s="259" t="s">
        <v>3</v>
      </c>
      <c r="AB276" s="259"/>
      <c r="AC276" s="259">
        <f>shinsei_KOUTEI2_DAY</f>
        <v>0</v>
      </c>
      <c r="AD276" s="259"/>
      <c r="AE276" s="259"/>
      <c r="AF276" s="259" t="s">
        <v>4</v>
      </c>
      <c r="AG276" s="259"/>
      <c r="AH276" s="24"/>
      <c r="AI276" s="24"/>
      <c r="AJ276" s="24" t="s">
        <v>19</v>
      </c>
      <c r="AK276" s="275">
        <f>shinsei_KOUTEI2_TEXT</f>
        <v>0</v>
      </c>
      <c r="AL276" s="275"/>
      <c r="AM276" s="275"/>
      <c r="AN276" s="275"/>
      <c r="AO276" s="275"/>
      <c r="AP276" s="275"/>
      <c r="AQ276" s="275"/>
      <c r="AR276" s="275"/>
      <c r="AS276" s="275"/>
      <c r="AT276" s="275"/>
      <c r="AU276" s="275"/>
      <c r="AV276" s="275"/>
      <c r="AW276" s="275"/>
      <c r="AX276" s="275"/>
      <c r="AY276" s="275"/>
      <c r="AZ276" s="275"/>
      <c r="BA276" s="275"/>
      <c r="BB276" s="275"/>
      <c r="BC276" s="275"/>
      <c r="BD276" s="275"/>
      <c r="BE276" s="275"/>
      <c r="BF276" s="275"/>
      <c r="BG276" s="275"/>
      <c r="BH276" s="275"/>
      <c r="BI276" s="275"/>
      <c r="BJ276" s="275"/>
      <c r="BK276" s="275"/>
      <c r="BL276" s="275"/>
      <c r="BM276" s="275"/>
      <c r="BN276" s="275"/>
      <c r="BO276" s="275"/>
      <c r="BP276" s="275"/>
      <c r="BQ276" s="275"/>
      <c r="BR276" s="275"/>
      <c r="BS276" s="275"/>
      <c r="BT276" s="275"/>
      <c r="BU276" s="275"/>
      <c r="BV276" s="275"/>
      <c r="BW276" s="275"/>
      <c r="BX276" s="275"/>
      <c r="BY276" s="275"/>
      <c r="BZ276" s="24" t="s">
        <v>60</v>
      </c>
    </row>
    <row r="277" spans="1:88" s="2" customFormat="1" ht="20.100000000000001" customHeight="1">
      <c r="A277" s="28"/>
      <c r="B277" s="28"/>
      <c r="C277" s="28"/>
      <c r="D277" s="28"/>
      <c r="E277" s="350" t="s">
        <v>150</v>
      </c>
      <c r="F277" s="350"/>
      <c r="G277" s="350"/>
      <c r="H277" s="350">
        <f>shinsei_KOUTEI3_KAISUU</f>
        <v>0</v>
      </c>
      <c r="I277" s="350"/>
      <c r="J277" s="350" t="s">
        <v>151</v>
      </c>
      <c r="K277" s="350"/>
      <c r="L277" s="350"/>
      <c r="M277" s="28"/>
      <c r="N277" s="28"/>
      <c r="O277" s="350" t="s">
        <v>561</v>
      </c>
      <c r="P277" s="364"/>
      <c r="Q277" s="364"/>
      <c r="R277" s="364"/>
      <c r="S277" s="350">
        <f>shinsei_KOUTEI3_YEAR</f>
        <v>0</v>
      </c>
      <c r="T277" s="364"/>
      <c r="U277" s="364"/>
      <c r="V277" s="350" t="s">
        <v>2</v>
      </c>
      <c r="W277" s="350"/>
      <c r="X277" s="350">
        <f>shinsei_KOUTEI3_MONTH</f>
        <v>0</v>
      </c>
      <c r="Y277" s="350"/>
      <c r="Z277" s="350"/>
      <c r="AA277" s="350" t="s">
        <v>3</v>
      </c>
      <c r="AB277" s="350"/>
      <c r="AC277" s="350">
        <f>shinsei_KOUTEI3_DAY</f>
        <v>0</v>
      </c>
      <c r="AD277" s="350"/>
      <c r="AE277" s="350"/>
      <c r="AF277" s="350" t="s">
        <v>4</v>
      </c>
      <c r="AG277" s="350"/>
      <c r="AH277" s="28"/>
      <c r="AI277" s="28"/>
      <c r="AJ277" s="28" t="s">
        <v>19</v>
      </c>
      <c r="AK277" s="255">
        <f>shinsei_KOUTEI3_TEXT</f>
        <v>0</v>
      </c>
      <c r="AL277" s="255"/>
      <c r="AM277" s="255"/>
      <c r="AN277" s="255"/>
      <c r="AO277" s="255"/>
      <c r="AP277" s="255"/>
      <c r="AQ277" s="255"/>
      <c r="AR277" s="255"/>
      <c r="AS277" s="255"/>
      <c r="AT277" s="255"/>
      <c r="AU277" s="255"/>
      <c r="AV277" s="255"/>
      <c r="AW277" s="255"/>
      <c r="AX277" s="255"/>
      <c r="AY277" s="255"/>
      <c r="AZ277" s="255"/>
      <c r="BA277" s="255"/>
      <c r="BB277" s="255"/>
      <c r="BC277" s="255"/>
      <c r="BD277" s="255"/>
      <c r="BE277" s="255"/>
      <c r="BF277" s="255"/>
      <c r="BG277" s="255"/>
      <c r="BH277" s="255"/>
      <c r="BI277" s="255"/>
      <c r="BJ277" s="255"/>
      <c r="BK277" s="255"/>
      <c r="BL277" s="255"/>
      <c r="BM277" s="255"/>
      <c r="BN277" s="255"/>
      <c r="BO277" s="255"/>
      <c r="BP277" s="255"/>
      <c r="BQ277" s="255"/>
      <c r="BR277" s="255"/>
      <c r="BS277" s="255"/>
      <c r="BT277" s="255"/>
      <c r="BU277" s="255"/>
      <c r="BV277" s="255"/>
      <c r="BW277" s="255"/>
      <c r="BX277" s="255"/>
      <c r="BY277" s="255"/>
      <c r="BZ277" s="28" t="s">
        <v>60</v>
      </c>
    </row>
    <row r="278" spans="1:88" s="2" customFormat="1" ht="20.100000000000001" customHeight="1">
      <c r="A278" s="76"/>
      <c r="B278" s="104" t="s">
        <v>743</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63" t="s">
        <v>61</v>
      </c>
      <c r="E279" s="363"/>
      <c r="F279" s="363"/>
      <c r="G279" s="105" t="s">
        <v>741</v>
      </c>
      <c r="H279" s="105"/>
      <c r="I279" s="105"/>
      <c r="J279" s="105"/>
      <c r="K279" s="105"/>
      <c r="L279" s="363" t="s">
        <v>37</v>
      </c>
      <c r="M279" s="363"/>
      <c r="N279" s="363"/>
      <c r="O279" s="105" t="s">
        <v>742</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1099</v>
      </c>
    </row>
    <row r="280" spans="1:88" s="2" customFormat="1" ht="20.100000000000001" customHeight="1">
      <c r="A280" s="76"/>
      <c r="B280" s="104" t="s">
        <v>744</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1098</v>
      </c>
    </row>
    <row r="281" spans="1:88" s="2" customFormat="1" ht="20.100000000000001" customHeight="1">
      <c r="A281" s="24"/>
      <c r="B281" s="105"/>
      <c r="C281" s="105"/>
      <c r="D281" s="363" t="s">
        <v>37</v>
      </c>
      <c r="E281" s="363"/>
      <c r="F281" s="363"/>
      <c r="G281" s="105" t="s">
        <v>687</v>
      </c>
      <c r="H281" s="105"/>
      <c r="I281" s="105"/>
      <c r="J281" s="105"/>
      <c r="K281" s="105"/>
      <c r="L281" s="363" t="s">
        <v>37</v>
      </c>
      <c r="M281" s="363"/>
      <c r="N281" s="363"/>
      <c r="O281" s="105" t="s">
        <v>177</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1100</v>
      </c>
    </row>
    <row r="282" spans="1:88" s="2" customFormat="1" ht="20.100000000000001" customHeight="1">
      <c r="A282" s="76"/>
      <c r="B282" s="236" t="s">
        <v>1184</v>
      </c>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c r="AA282" s="236"/>
      <c r="AB282" s="236"/>
      <c r="AC282" s="236"/>
      <c r="AD282" s="236"/>
      <c r="AE282" s="236"/>
      <c r="AF282" s="236"/>
      <c r="AG282" s="236"/>
      <c r="AH282" s="236"/>
      <c r="AI282" s="236"/>
      <c r="AJ282" s="236"/>
      <c r="AK282" s="236"/>
      <c r="AL282" s="236"/>
      <c r="AM282" s="236"/>
      <c r="AN282" s="236"/>
      <c r="AO282" s="236"/>
      <c r="AP282" s="236"/>
      <c r="AQ282" s="236"/>
      <c r="AR282" s="236"/>
      <c r="AS282" s="236"/>
      <c r="AT282" s="236"/>
      <c r="AU282" s="236"/>
      <c r="AV282" s="236"/>
      <c r="AW282" s="236"/>
      <c r="AX282" s="236"/>
      <c r="AY282" s="236"/>
      <c r="AZ282" s="236"/>
      <c r="BA282" s="236"/>
      <c r="BB282" s="236"/>
      <c r="BC282" s="236"/>
      <c r="BD282" s="236"/>
      <c r="BE282" s="236"/>
      <c r="BF282" s="236"/>
      <c r="BG282" s="236"/>
      <c r="BH282" s="236"/>
      <c r="BI282" s="236"/>
      <c r="BJ282" s="236"/>
      <c r="BK282" s="236"/>
      <c r="BL282" s="236"/>
      <c r="BM282" s="236"/>
      <c r="BN282" s="236"/>
      <c r="BO282" s="236"/>
      <c r="BP282" s="236"/>
      <c r="BQ282" s="236"/>
      <c r="BR282" s="236"/>
      <c r="BS282" s="236"/>
      <c r="BT282" s="236"/>
      <c r="BU282" s="236"/>
      <c r="BV282" s="236"/>
      <c r="BW282" s="236"/>
      <c r="BX282" s="236"/>
      <c r="BY282" s="236"/>
      <c r="BZ282" s="110"/>
    </row>
    <row r="283" spans="1:88" s="2" customFormat="1" ht="20.100000000000001" customHeight="1">
      <c r="A283" s="24"/>
      <c r="B283" s="24"/>
      <c r="C283" s="24"/>
      <c r="D283" s="24" t="s">
        <v>779</v>
      </c>
      <c r="E283" s="24"/>
      <c r="F283" s="24"/>
      <c r="G283" s="24"/>
      <c r="H283" s="24"/>
      <c r="I283" s="24"/>
      <c r="J283" s="24"/>
      <c r="K283" s="24"/>
      <c r="L283" s="24"/>
      <c r="M283" s="24"/>
      <c r="N283" s="24"/>
      <c r="O283" s="24"/>
      <c r="P283" s="24"/>
      <c r="Q283" s="370" t="e">
        <f>IF(shinsei_build_keikasochi_ari__box="■","■","□")</f>
        <v>#REF!</v>
      </c>
      <c r="R283" s="370"/>
      <c r="S283" s="370"/>
      <c r="T283" s="24" t="s">
        <v>687</v>
      </c>
      <c r="U283" s="24"/>
      <c r="V283" s="24"/>
      <c r="W283" s="24"/>
      <c r="X283" s="24"/>
      <c r="Y283" s="370" t="e">
        <f>IF(shinsei_build_keikasochi_nashi__box="■","■","□")</f>
        <v>#REF!</v>
      </c>
      <c r="Z283" s="370"/>
      <c r="AA283" s="370"/>
      <c r="AB283" s="24" t="s">
        <v>177</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780</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70" t="e">
        <f>IF(shinsei_build_keikasochi_kubun__box="■","■","□")</f>
        <v>#REF!</v>
      </c>
      <c r="G285" s="370"/>
      <c r="H285" s="370"/>
      <c r="I285" s="24" t="s">
        <v>781</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71" t="e">
        <f>IF(shinsei_build_keikasochi_kubun_sonohoka__box="■","■","□")</f>
        <v>#REF!</v>
      </c>
      <c r="G286" s="371"/>
      <c r="H286" s="371"/>
      <c r="I286" s="28" t="s">
        <v>641</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60" t="s">
        <v>782</v>
      </c>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47"/>
      <c r="BZ287" s="47"/>
    </row>
    <row r="288" spans="1:88" s="2" customFormat="1" ht="15.95" customHeight="1">
      <c r="A288" s="24"/>
      <c r="B288" s="65"/>
      <c r="C288" s="65"/>
      <c r="D288" s="65"/>
      <c r="E288" s="275">
        <f>shinsei_build_PAGE3_SONOTA_1</f>
        <v>0</v>
      </c>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75"/>
      <c r="AE288" s="275"/>
      <c r="AF288" s="275"/>
      <c r="AG288" s="275"/>
      <c r="AH288" s="275"/>
      <c r="AI288" s="275"/>
      <c r="AJ288" s="275"/>
      <c r="AK288" s="275"/>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275"/>
      <c r="BU288" s="275"/>
      <c r="BV288" s="275"/>
      <c r="BW288" s="275"/>
      <c r="BX288" s="275"/>
      <c r="BY288" s="275"/>
      <c r="BZ288" s="47"/>
    </row>
    <row r="289" spans="1:78" s="2" customFormat="1" ht="15.95" customHeight="1">
      <c r="A289" s="24"/>
      <c r="B289" s="65"/>
      <c r="C289" s="65"/>
      <c r="D289" s="65"/>
      <c r="E289" s="275">
        <f>shinsei_build_PAGE3_SONOTA_2</f>
        <v>0</v>
      </c>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275"/>
      <c r="AF289" s="275"/>
      <c r="AG289" s="275"/>
      <c r="AH289" s="275"/>
      <c r="AI289" s="275"/>
      <c r="AJ289" s="275"/>
      <c r="AK289" s="2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275"/>
      <c r="BU289" s="275"/>
      <c r="BV289" s="275"/>
      <c r="BW289" s="275"/>
      <c r="BX289" s="275"/>
      <c r="BY289" s="275"/>
      <c r="BZ289" s="47"/>
    </row>
    <row r="290" spans="1:78" s="2" customFormat="1" ht="15.95" customHeight="1">
      <c r="A290" s="24"/>
      <c r="B290" s="65"/>
      <c r="C290" s="65"/>
      <c r="D290" s="65"/>
      <c r="E290" s="275">
        <f>shinsei_build_PAGE3_SONOTA_3</f>
        <v>0</v>
      </c>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75"/>
      <c r="AE290" s="275"/>
      <c r="AF290" s="275"/>
      <c r="AG290" s="275"/>
      <c r="AH290" s="275"/>
      <c r="AI290" s="275"/>
      <c r="AJ290" s="275"/>
      <c r="AK290" s="2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275"/>
      <c r="BU290" s="275"/>
      <c r="BV290" s="275"/>
      <c r="BW290" s="275"/>
      <c r="BX290" s="275"/>
      <c r="BY290" s="275"/>
      <c r="BZ290" s="47"/>
    </row>
    <row r="291" spans="1:78" s="2" customFormat="1" ht="15.95" customHeight="1">
      <c r="A291" s="24"/>
      <c r="B291" s="65"/>
      <c r="C291" s="65"/>
      <c r="D291" s="65"/>
      <c r="E291" s="275">
        <f>shinsei_build_PAGE3_SONOTA_4</f>
        <v>0</v>
      </c>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75"/>
      <c r="AE291" s="275"/>
      <c r="AF291" s="275"/>
      <c r="AG291" s="275"/>
      <c r="AH291" s="275"/>
      <c r="AI291" s="275"/>
      <c r="AJ291" s="275"/>
      <c r="AK291" s="2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275"/>
      <c r="BU291" s="275"/>
      <c r="BV291" s="275"/>
      <c r="BW291" s="275"/>
      <c r="BX291" s="275"/>
      <c r="BY291" s="275"/>
      <c r="BZ291" s="47"/>
    </row>
    <row r="292" spans="1:78" s="2" customFormat="1" ht="15.95" customHeight="1">
      <c r="A292" s="24"/>
      <c r="B292" s="65"/>
      <c r="C292" s="65"/>
      <c r="D292" s="65"/>
      <c r="E292" s="275">
        <f>shinsei_build_PAGE3_SONOTA_5</f>
        <v>0</v>
      </c>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c r="AG292" s="275"/>
      <c r="AH292" s="275"/>
      <c r="AI292" s="275"/>
      <c r="AJ292" s="275"/>
      <c r="AK292" s="2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275"/>
      <c r="BU292" s="275"/>
      <c r="BV292" s="275"/>
      <c r="BW292" s="275"/>
      <c r="BX292" s="275"/>
      <c r="BY292" s="275"/>
      <c r="BZ292" s="47"/>
    </row>
    <row r="293" spans="1:78" s="2" customFormat="1" ht="15.95" customHeight="1">
      <c r="A293" s="24"/>
      <c r="B293" s="65"/>
      <c r="C293" s="65"/>
      <c r="D293" s="65"/>
      <c r="E293" s="275">
        <f>shinsei_build_PAGE3_SONOTA_6</f>
        <v>0</v>
      </c>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c r="AG293" s="275"/>
      <c r="AH293" s="275"/>
      <c r="AI293" s="275"/>
      <c r="AJ293" s="275"/>
      <c r="AK293" s="2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275"/>
      <c r="BU293" s="275"/>
      <c r="BV293" s="275"/>
      <c r="BW293" s="275"/>
      <c r="BX293" s="275"/>
      <c r="BY293" s="275"/>
      <c r="BZ293" s="47"/>
    </row>
    <row r="294" spans="1:78" s="2" customFormat="1" ht="15.95" customHeight="1">
      <c r="A294" s="24"/>
      <c r="B294" s="24"/>
      <c r="C294" s="24"/>
      <c r="D294" s="24"/>
      <c r="E294" s="275">
        <f>shinsei_build_PAGE3_SONOTA_7</f>
        <v>0</v>
      </c>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c r="AG294" s="275"/>
      <c r="AH294" s="275"/>
      <c r="AI294" s="275"/>
      <c r="AJ294" s="275"/>
      <c r="AK294" s="2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275"/>
      <c r="BU294" s="275"/>
      <c r="BV294" s="275"/>
      <c r="BW294" s="275"/>
      <c r="BX294" s="275"/>
      <c r="BY294" s="275"/>
      <c r="BZ294" s="47"/>
    </row>
    <row r="295" spans="1:78" s="2" customFormat="1" ht="15.95" customHeight="1">
      <c r="A295" s="24"/>
      <c r="B295" s="65"/>
      <c r="C295" s="65"/>
      <c r="D295" s="65"/>
      <c r="E295" s="275">
        <f>shinsei_build_PAGE3_SONOTA_8</f>
        <v>0</v>
      </c>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c r="AG295" s="275"/>
      <c r="AH295" s="275"/>
      <c r="AI295" s="275"/>
      <c r="AJ295" s="275"/>
      <c r="AK295" s="2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275"/>
      <c r="BU295" s="275"/>
      <c r="BV295" s="275"/>
      <c r="BW295" s="275"/>
      <c r="BX295" s="275"/>
      <c r="BY295" s="275"/>
      <c r="BZ295" s="47"/>
    </row>
    <row r="296" spans="1:78" s="2" customFormat="1" ht="15.95" customHeight="1">
      <c r="A296" s="24"/>
      <c r="B296" s="24"/>
      <c r="C296" s="24"/>
      <c r="D296" s="24"/>
      <c r="E296" s="275">
        <f>shinsei_build_PAGE3_SONOTA_9</f>
        <v>0</v>
      </c>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c r="AG296" s="275"/>
      <c r="AH296" s="275"/>
      <c r="AI296" s="275"/>
      <c r="AJ296" s="275"/>
      <c r="AK296" s="2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275"/>
      <c r="BU296" s="275"/>
      <c r="BV296" s="275"/>
      <c r="BW296" s="275"/>
      <c r="BX296" s="275"/>
      <c r="BY296" s="275"/>
      <c r="BZ296" s="47"/>
    </row>
    <row r="297" spans="1:78" s="2" customFormat="1" ht="15.95" customHeight="1">
      <c r="A297" s="28"/>
      <c r="B297" s="28"/>
      <c r="C297" s="28"/>
      <c r="D297" s="28"/>
      <c r="E297" s="255">
        <f>shinsei_build_PAGE3_SONOTA_10</f>
        <v>0</v>
      </c>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5"/>
      <c r="AS297" s="255"/>
      <c r="AT297" s="255"/>
      <c r="AU297" s="255"/>
      <c r="AV297" s="255"/>
      <c r="AW297" s="255"/>
      <c r="AX297" s="255"/>
      <c r="AY297" s="255"/>
      <c r="AZ297" s="255"/>
      <c r="BA297" s="255"/>
      <c r="BB297" s="255"/>
      <c r="BC297" s="255"/>
      <c r="BD297" s="255"/>
      <c r="BE297" s="255"/>
      <c r="BF297" s="255"/>
      <c r="BG297" s="255"/>
      <c r="BH297" s="255"/>
      <c r="BI297" s="255"/>
      <c r="BJ297" s="255"/>
      <c r="BK297" s="255"/>
      <c r="BL297" s="255"/>
      <c r="BM297" s="255"/>
      <c r="BN297" s="255"/>
      <c r="BO297" s="255"/>
      <c r="BP297" s="255"/>
      <c r="BQ297" s="255"/>
      <c r="BR297" s="255"/>
      <c r="BS297" s="255"/>
      <c r="BT297" s="255"/>
      <c r="BU297" s="255"/>
      <c r="BV297" s="255"/>
      <c r="BW297" s="255"/>
      <c r="BX297" s="255"/>
      <c r="BY297" s="255"/>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75"/>
      <c r="T298" s="275"/>
      <c r="U298" s="275"/>
      <c r="V298" s="275"/>
      <c r="W298" s="275"/>
      <c r="X298" s="275"/>
      <c r="Y298" s="275"/>
      <c r="Z298" s="275"/>
      <c r="AA298" s="275"/>
      <c r="AB298" s="275"/>
      <c r="AC298" s="275"/>
      <c r="AD298" s="275"/>
      <c r="AE298" s="275"/>
      <c r="AF298" s="275"/>
      <c r="AG298" s="275"/>
      <c r="AH298" s="275"/>
      <c r="AI298" s="275"/>
      <c r="AJ298" s="275"/>
      <c r="AK298" s="275"/>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275"/>
      <c r="BU298" s="275"/>
      <c r="BV298" s="275"/>
      <c r="BW298" s="275"/>
      <c r="BX298" s="275"/>
      <c r="BY298" s="275"/>
      <c r="BZ298" s="275"/>
    </row>
    <row r="299" spans="1:78" s="2" customFormat="1" ht="2.1" customHeight="1">
      <c r="A299" s="24"/>
      <c r="B299" s="24"/>
      <c r="C299" s="24"/>
      <c r="D299" s="24"/>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47"/>
      <c r="BZ299" s="47"/>
    </row>
    <row r="300" spans="1:78" s="2" customFormat="1" ht="2.1" customHeight="1">
      <c r="A300" s="24"/>
      <c r="B300" s="24"/>
      <c r="C300" s="24"/>
      <c r="D300" s="24"/>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47"/>
      <c r="BZ300" s="47"/>
    </row>
    <row r="301" spans="1:78" s="2" customFormat="1" ht="2.1" customHeight="1">
      <c r="A301" s="24"/>
      <c r="B301" s="24"/>
      <c r="C301" s="24"/>
      <c r="D301" s="24"/>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47"/>
      <c r="BZ301" s="47"/>
    </row>
    <row r="302" spans="1:78" s="2" customFormat="1" ht="2.1" customHeight="1">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c r="BK302" s="357"/>
      <c r="BL302" s="357"/>
      <c r="BM302" s="357"/>
      <c r="BN302" s="357"/>
      <c r="BO302" s="357"/>
      <c r="BP302" s="357"/>
      <c r="BQ302" s="357"/>
      <c r="BR302" s="357"/>
      <c r="BS302" s="357"/>
      <c r="BT302" s="357"/>
      <c r="BU302" s="357"/>
      <c r="BV302" s="357"/>
      <c r="BW302" s="357"/>
      <c r="BX302" s="357"/>
      <c r="BY302" s="127"/>
      <c r="BZ302" s="127"/>
    </row>
    <row r="303" spans="1:78" s="2" customFormat="1" ht="2.1" customHeight="1">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c r="BK303" s="357"/>
      <c r="BL303" s="357"/>
      <c r="BM303" s="357"/>
      <c r="BN303" s="357"/>
      <c r="BO303" s="357"/>
      <c r="BP303" s="357"/>
      <c r="BQ303" s="357"/>
      <c r="BR303" s="357"/>
      <c r="BS303" s="357"/>
      <c r="BT303" s="357"/>
      <c r="BU303" s="357"/>
      <c r="BV303" s="357"/>
      <c r="BW303" s="357"/>
      <c r="BX303" s="357"/>
      <c r="BY303" s="127"/>
      <c r="BZ303" s="127"/>
    </row>
    <row r="304" spans="1:78" s="2" customFormat="1" ht="2.1" customHeight="1">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79" t="s">
        <v>1201</v>
      </c>
      <c r="F309" s="379"/>
      <c r="G309" s="379"/>
      <c r="H309" s="379"/>
      <c r="I309" s="379"/>
      <c r="J309" s="379"/>
      <c r="K309" s="379"/>
      <c r="L309" s="379"/>
      <c r="M309" s="379"/>
      <c r="N309" s="383" t="s">
        <v>56</v>
      </c>
      <c r="O309" s="377"/>
      <c r="P309" s="377"/>
      <c r="Q309" s="377"/>
      <c r="R309" s="377"/>
      <c r="S309" s="377"/>
      <c r="T309" s="377"/>
      <c r="U309" s="377"/>
      <c r="V309" s="377"/>
      <c r="W309" s="377"/>
      <c r="X309" s="377"/>
      <c r="Y309" s="377"/>
      <c r="Z309" s="377"/>
      <c r="AA309" s="377"/>
      <c r="AB309" s="377"/>
      <c r="AC309" s="377"/>
      <c r="AD309" s="377"/>
      <c r="AE309" s="377"/>
      <c r="AF309" s="377"/>
      <c r="AG309" s="377"/>
      <c r="AH309" s="377"/>
      <c r="AI309" s="377"/>
      <c r="AJ309" s="377"/>
      <c r="AK309" s="377" t="s">
        <v>22</v>
      </c>
      <c r="AL309" s="385"/>
      <c r="AM309" s="383" t="s">
        <v>1205</v>
      </c>
      <c r="AN309" s="377"/>
      <c r="AO309" s="377"/>
      <c r="AP309" s="377"/>
      <c r="AQ309" s="377"/>
      <c r="AR309" s="377"/>
      <c r="AS309" s="377"/>
      <c r="AT309" s="377"/>
      <c r="AU309" s="377"/>
      <c r="AV309" s="377"/>
      <c r="AW309" s="377"/>
      <c r="AX309" s="377"/>
      <c r="AY309" s="378" t="b">
        <v>0</v>
      </c>
      <c r="AZ309" s="378"/>
      <c r="BA309" s="377" t="s">
        <v>1208</v>
      </c>
      <c r="BB309" s="377"/>
      <c r="BC309" s="377"/>
      <c r="BD309" s="377"/>
      <c r="BE309" s="5"/>
      <c r="BF309" s="5"/>
      <c r="BG309" s="378" t="b">
        <v>0</v>
      </c>
      <c r="BH309" s="378"/>
      <c r="BI309" s="377" t="s">
        <v>1209</v>
      </c>
      <c r="BJ309" s="377"/>
      <c r="BK309" s="377"/>
      <c r="BL309" s="377"/>
      <c r="BM309" s="5"/>
      <c r="BN309" s="5"/>
      <c r="BO309" s="378" t="b">
        <v>0</v>
      </c>
      <c r="BP309" s="378"/>
      <c r="BQ309" s="377" t="s">
        <v>1210</v>
      </c>
      <c r="BR309" s="377"/>
      <c r="BS309" s="377"/>
      <c r="BT309" s="377"/>
      <c r="BU309" s="5"/>
      <c r="BV309" s="5"/>
      <c r="BW309" s="191"/>
      <c r="BX309" s="1"/>
      <c r="BY309" s="1"/>
      <c r="BZ309" s="1"/>
      <c r="CA309" s="24"/>
    </row>
    <row r="310" spans="1:79" s="2" customFormat="1" ht="15" customHeight="1">
      <c r="E310" s="379" t="s">
        <v>1202</v>
      </c>
      <c r="F310" s="379"/>
      <c r="G310" s="379"/>
      <c r="H310" s="379"/>
      <c r="I310" s="379"/>
      <c r="J310" s="379"/>
      <c r="K310" s="379"/>
      <c r="L310" s="379"/>
      <c r="M310" s="379"/>
      <c r="N310" s="384"/>
      <c r="O310" s="382"/>
      <c r="P310" s="382"/>
      <c r="Q310" s="382"/>
      <c r="R310" s="382"/>
      <c r="S310" s="382"/>
      <c r="T310" s="382"/>
      <c r="U310" s="382"/>
      <c r="V310" s="382"/>
      <c r="W310" s="382"/>
      <c r="X310" s="382"/>
      <c r="Y310" s="382"/>
      <c r="Z310" s="382"/>
      <c r="AA310" s="382"/>
      <c r="AB310" s="382"/>
      <c r="AC310" s="382"/>
      <c r="AD310" s="382"/>
      <c r="AE310" s="382"/>
      <c r="AF310" s="382"/>
      <c r="AG310" s="382"/>
      <c r="AH310" s="382"/>
      <c r="AI310" s="382"/>
      <c r="AJ310" s="382"/>
      <c r="AK310" s="382"/>
      <c r="AL310" s="391"/>
      <c r="AM310" s="384" t="s">
        <v>1206</v>
      </c>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c r="BP310" s="382"/>
      <c r="BQ310" s="382"/>
      <c r="BR310" s="382"/>
      <c r="BS310" s="382"/>
      <c r="BT310" s="382"/>
      <c r="BU310" s="382"/>
      <c r="BV310" s="382"/>
      <c r="BW310" s="391"/>
      <c r="BX310" s="1"/>
      <c r="BY310" s="1"/>
      <c r="BZ310" s="1"/>
      <c r="CA310" s="24"/>
    </row>
    <row r="311" spans="1:79" s="2" customFormat="1" ht="15" customHeight="1">
      <c r="E311" s="379" t="s">
        <v>1203</v>
      </c>
      <c r="F311" s="379"/>
      <c r="G311" s="379"/>
      <c r="H311" s="379"/>
      <c r="I311" s="379"/>
      <c r="J311" s="379"/>
      <c r="K311" s="379"/>
      <c r="L311" s="379"/>
      <c r="M311" s="379"/>
      <c r="N311" s="383"/>
      <c r="O311" s="377"/>
      <c r="P311" s="377"/>
      <c r="Q311" s="377"/>
      <c r="R311" s="377"/>
      <c r="S311" s="377"/>
      <c r="T311" s="377"/>
      <c r="U311" s="377"/>
      <c r="V311" s="377"/>
      <c r="W311" s="377"/>
      <c r="X311" s="377"/>
      <c r="Y311" s="377"/>
      <c r="Z311" s="377"/>
      <c r="AA311" s="377"/>
      <c r="AB311" s="377"/>
      <c r="AC311" s="377"/>
      <c r="AD311" s="377"/>
      <c r="AE311" s="377"/>
      <c r="AF311" s="377"/>
      <c r="AG311" s="377"/>
      <c r="AH311" s="377"/>
      <c r="AI311" s="377"/>
      <c r="AJ311" s="377"/>
      <c r="AK311" s="377"/>
      <c r="AL311" s="385"/>
      <c r="AM311" s="130"/>
      <c r="AN311" s="4"/>
      <c r="AO311" s="380"/>
      <c r="AP311" s="380"/>
      <c r="AQ311" s="380"/>
      <c r="AR311" s="380"/>
      <c r="AS311" s="380"/>
      <c r="AT311" s="380"/>
      <c r="AU311" s="4" t="s">
        <v>730</v>
      </c>
      <c r="AV311" s="4"/>
      <c r="AW311" s="4"/>
      <c r="AX311" s="4"/>
      <c r="AY311" s="380" t="s">
        <v>56</v>
      </c>
      <c r="AZ311" s="380"/>
      <c r="BA311" s="380"/>
      <c r="BB311" s="380"/>
      <c r="BC311" s="380"/>
      <c r="BD311" s="380"/>
      <c r="BE311" s="380"/>
      <c r="BF311" s="380"/>
      <c r="BG311" s="380"/>
      <c r="BH311" s="380"/>
      <c r="BI311" s="380"/>
      <c r="BJ311" s="380"/>
      <c r="BK311" s="380"/>
      <c r="BL311" s="380"/>
      <c r="BM311" s="380"/>
      <c r="BN311" s="380"/>
      <c r="BO311" s="380"/>
      <c r="BP311" s="380"/>
      <c r="BQ311" s="380"/>
      <c r="BR311" s="380"/>
      <c r="BS311" s="380"/>
      <c r="BT311" s="380"/>
      <c r="BU311" s="380"/>
      <c r="BV311" s="380" t="s">
        <v>22</v>
      </c>
      <c r="BW311" s="381"/>
      <c r="BX311" s="1"/>
      <c r="BY311" s="1"/>
      <c r="BZ311" s="1"/>
      <c r="CA311" s="24"/>
    </row>
    <row r="312" spans="1:79" s="2" customFormat="1" ht="15" customHeight="1">
      <c r="E312" s="379" t="s">
        <v>1204</v>
      </c>
      <c r="F312" s="379"/>
      <c r="G312" s="379"/>
      <c r="H312" s="379"/>
      <c r="I312" s="379"/>
      <c r="J312" s="379"/>
      <c r="K312" s="379"/>
      <c r="L312" s="379"/>
      <c r="M312" s="379"/>
      <c r="N312" s="386" t="s">
        <v>56</v>
      </c>
      <c r="O312" s="387"/>
      <c r="P312" s="387"/>
      <c r="Q312" s="387"/>
      <c r="R312" s="387"/>
      <c r="S312" s="387"/>
      <c r="T312" s="387"/>
      <c r="U312" s="387"/>
      <c r="V312" s="387"/>
      <c r="W312" s="387"/>
      <c r="X312" s="387"/>
      <c r="Y312" s="387"/>
      <c r="Z312" s="387"/>
      <c r="AA312" s="387"/>
      <c r="AB312" s="387"/>
      <c r="AC312" s="387"/>
      <c r="AD312" s="387"/>
      <c r="AE312" s="387"/>
      <c r="AF312" s="387"/>
      <c r="AG312" s="387"/>
      <c r="AH312" s="387"/>
      <c r="AI312" s="387"/>
      <c r="AJ312" s="387"/>
      <c r="AK312" s="387" t="s">
        <v>22</v>
      </c>
      <c r="AL312" s="389"/>
      <c r="AM312" s="230"/>
      <c r="AN312" s="89"/>
      <c r="AO312" s="89" t="s">
        <v>1207</v>
      </c>
      <c r="AP312" s="89"/>
      <c r="AQ312" s="89"/>
      <c r="AR312" s="89"/>
      <c r="AS312" s="89"/>
      <c r="AT312" s="89"/>
      <c r="AU312" s="89"/>
      <c r="AV312" s="89"/>
      <c r="AW312" s="89"/>
      <c r="AX312" s="89"/>
      <c r="AY312" s="382"/>
      <c r="AZ312" s="382"/>
      <c r="BA312" s="382"/>
      <c r="BB312" s="382"/>
      <c r="BC312" s="382"/>
      <c r="BD312" s="382"/>
      <c r="BE312" s="382"/>
      <c r="BF312" s="382"/>
      <c r="BG312" s="382"/>
      <c r="BH312" s="382"/>
      <c r="BI312" s="382"/>
      <c r="BJ312" s="382"/>
      <c r="BK312" s="382"/>
      <c r="BL312" s="382"/>
      <c r="BM312" s="382"/>
      <c r="BN312" s="382"/>
      <c r="BO312" s="382"/>
      <c r="BP312" s="382"/>
      <c r="BQ312" s="382"/>
      <c r="BR312" s="382"/>
      <c r="BS312" s="382"/>
      <c r="BT312" s="382"/>
      <c r="BU312" s="382"/>
      <c r="BV312" s="382"/>
      <c r="BW312" s="391"/>
      <c r="BX312" s="1"/>
      <c r="BY312" s="1"/>
      <c r="BZ312" s="1"/>
      <c r="CA312" s="24"/>
    </row>
    <row r="313" spans="1:79" s="2" customFormat="1" ht="15" customHeight="1">
      <c r="E313" s="379"/>
      <c r="F313" s="379"/>
      <c r="G313" s="379"/>
      <c r="H313" s="379"/>
      <c r="I313" s="379"/>
      <c r="J313" s="379"/>
      <c r="K313" s="379"/>
      <c r="L313" s="379"/>
      <c r="M313" s="379"/>
      <c r="N313" s="388"/>
      <c r="O313" s="380"/>
      <c r="P313" s="380"/>
      <c r="Q313" s="380"/>
      <c r="R313" s="380"/>
      <c r="S313" s="380"/>
      <c r="T313" s="380"/>
      <c r="U313" s="380"/>
      <c r="V313" s="380"/>
      <c r="W313" s="380"/>
      <c r="X313" s="380"/>
      <c r="Y313" s="380"/>
      <c r="Z313" s="380"/>
      <c r="AA313" s="380"/>
      <c r="AB313" s="380"/>
      <c r="AC313" s="380"/>
      <c r="AD313" s="380"/>
      <c r="AE313" s="380"/>
      <c r="AF313" s="380"/>
      <c r="AG313" s="380"/>
      <c r="AH313" s="380"/>
      <c r="AI313" s="380"/>
      <c r="AJ313" s="380"/>
      <c r="AK313" s="380"/>
      <c r="AL313" s="381"/>
      <c r="AM313" s="130"/>
      <c r="AN313" s="4"/>
      <c r="AO313" s="380"/>
      <c r="AP313" s="380"/>
      <c r="AQ313" s="380"/>
      <c r="AR313" s="380"/>
      <c r="AS313" s="380"/>
      <c r="AT313" s="380"/>
      <c r="AU313" s="4" t="s">
        <v>730</v>
      </c>
      <c r="AV313" s="4"/>
      <c r="AW313" s="4"/>
      <c r="AX313" s="4"/>
      <c r="AY313" s="380" t="s">
        <v>56</v>
      </c>
      <c r="AZ313" s="380"/>
      <c r="BA313" s="380"/>
      <c r="BB313" s="380"/>
      <c r="BC313" s="380"/>
      <c r="BD313" s="380"/>
      <c r="BE313" s="380"/>
      <c r="BF313" s="380"/>
      <c r="BG313" s="380"/>
      <c r="BH313" s="380"/>
      <c r="BI313" s="380"/>
      <c r="BJ313" s="380"/>
      <c r="BK313" s="380"/>
      <c r="BL313" s="380"/>
      <c r="BM313" s="380"/>
      <c r="BN313" s="380"/>
      <c r="BO313" s="380"/>
      <c r="BP313" s="380"/>
      <c r="BQ313" s="380"/>
      <c r="BR313" s="380"/>
      <c r="BS313" s="380"/>
      <c r="BT313" s="380"/>
      <c r="BU313" s="380"/>
      <c r="BV313" s="380" t="s">
        <v>22</v>
      </c>
      <c r="BW313" s="381"/>
      <c r="BX313" s="1"/>
      <c r="BY313" s="1"/>
      <c r="BZ313" s="1"/>
      <c r="CA313" s="24"/>
    </row>
    <row r="314" spans="1:79" s="24" customFormat="1" ht="15" customHeight="1">
      <c r="A314" s="2"/>
      <c r="B314" s="2"/>
      <c r="C314" s="2"/>
      <c r="D314" s="2"/>
      <c r="E314" s="390" t="b">
        <v>0</v>
      </c>
      <c r="F314" s="390"/>
      <c r="G314" s="2"/>
      <c r="H314" s="2"/>
      <c r="I314" s="2" t="s">
        <v>1211</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80" t="s">
        <v>688</v>
      </c>
      <c r="B315" s="380"/>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0"/>
      <c r="Z315" s="380"/>
      <c r="AA315" s="380"/>
      <c r="AB315" s="380"/>
      <c r="AC315" s="380"/>
      <c r="AD315" s="380"/>
      <c r="AE315" s="380"/>
      <c r="AF315" s="380"/>
      <c r="AG315" s="380"/>
      <c r="AH315" s="380"/>
      <c r="AI315" s="380"/>
      <c r="AJ315" s="380"/>
      <c r="AK315" s="380"/>
      <c r="AL315" s="380"/>
      <c r="AM315" s="380"/>
      <c r="AN315" s="380"/>
      <c r="AO315" s="380"/>
      <c r="AP315" s="380"/>
      <c r="AQ315" s="380"/>
      <c r="AR315" s="380"/>
      <c r="AS315" s="380"/>
      <c r="AT315" s="380"/>
      <c r="AU315" s="380"/>
      <c r="AV315" s="380"/>
      <c r="AW315" s="380"/>
      <c r="AX315" s="380"/>
      <c r="AY315" s="380"/>
      <c r="AZ315" s="380"/>
      <c r="BA315" s="380"/>
      <c r="BB315" s="380"/>
      <c r="BC315" s="380"/>
      <c r="BD315" s="380"/>
      <c r="BE315" s="380"/>
      <c r="BF315" s="380"/>
      <c r="BG315" s="380"/>
      <c r="BH315" s="380"/>
      <c r="BI315" s="380"/>
      <c r="BJ315" s="380"/>
      <c r="BK315" s="380"/>
      <c r="BL315" s="380"/>
      <c r="BM315" s="380"/>
      <c r="BN315" s="380"/>
      <c r="BO315" s="380"/>
      <c r="BP315" s="380"/>
      <c r="BQ315" s="380"/>
      <c r="BR315" s="380"/>
      <c r="BS315" s="380"/>
      <c r="BT315" s="380"/>
      <c r="BU315" s="380"/>
      <c r="BV315" s="380"/>
      <c r="BW315" s="380"/>
      <c r="BX315" s="380"/>
      <c r="BY315" s="380"/>
      <c r="BZ315" s="380"/>
      <c r="CA315" s="24"/>
    </row>
    <row r="316" spans="1:79" s="2" customFormat="1" ht="14.45" customHeight="1">
      <c r="A316" s="25"/>
      <c r="B316" s="24" t="s">
        <v>689</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66" t="s">
        <v>690</v>
      </c>
      <c r="D317" s="366"/>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6"/>
      <c r="AL317" s="366"/>
      <c r="AM317" s="366"/>
      <c r="AN317" s="366"/>
      <c r="AO317" s="366"/>
      <c r="AP317" s="366"/>
      <c r="AQ317" s="366"/>
      <c r="AR317" s="366"/>
      <c r="AS317" s="366"/>
      <c r="AT317" s="366"/>
      <c r="AU317" s="366"/>
      <c r="AV317" s="366"/>
      <c r="AW317" s="366"/>
      <c r="AX317" s="366"/>
      <c r="AY317" s="366"/>
      <c r="AZ317" s="366"/>
      <c r="BA317" s="366"/>
      <c r="BB317" s="366"/>
      <c r="BC317" s="366"/>
      <c r="BD317" s="366"/>
      <c r="BE317" s="366"/>
      <c r="BF317" s="366"/>
      <c r="BG317" s="366"/>
      <c r="BH317" s="366"/>
      <c r="BI317" s="366"/>
      <c r="BJ317" s="366"/>
      <c r="BK317" s="366"/>
      <c r="BL317" s="366"/>
      <c r="BM317" s="366"/>
      <c r="BN317" s="366"/>
      <c r="BO317" s="366"/>
      <c r="BP317" s="366"/>
      <c r="BQ317" s="366"/>
      <c r="BR317" s="366"/>
      <c r="BS317" s="366"/>
      <c r="BT317" s="366"/>
      <c r="BU317" s="366"/>
      <c r="BV317" s="366"/>
      <c r="BW317" s="366"/>
      <c r="BX317" s="25"/>
      <c r="BY317" s="25"/>
      <c r="BZ317" s="25"/>
      <c r="CA317" s="24"/>
    </row>
    <row r="318" spans="1:79" s="2" customFormat="1" ht="15" customHeight="1">
      <c r="A318" s="24"/>
      <c r="B318" s="24"/>
      <c r="C318" s="366"/>
      <c r="D318" s="366"/>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6"/>
      <c r="AL318" s="366"/>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6"/>
      <c r="BP318" s="366"/>
      <c r="BQ318" s="366"/>
      <c r="BR318" s="366"/>
      <c r="BS318" s="366"/>
      <c r="BT318" s="366"/>
      <c r="BU318" s="366"/>
      <c r="BV318" s="366"/>
      <c r="BW318" s="366"/>
      <c r="BX318" s="25"/>
      <c r="BY318" s="25"/>
      <c r="BZ318" s="25"/>
      <c r="CA318" s="24"/>
    </row>
    <row r="319" spans="1:79" s="2" customFormat="1" ht="15" customHeight="1">
      <c r="A319" s="24"/>
      <c r="B319" s="24"/>
      <c r="C319" s="366"/>
      <c r="D319" s="366"/>
      <c r="E319" s="366"/>
      <c r="F319" s="366"/>
      <c r="G319" s="366"/>
      <c r="H319" s="366"/>
      <c r="I319" s="366"/>
      <c r="J319" s="366"/>
      <c r="K319" s="366"/>
      <c r="L319" s="366"/>
      <c r="M319" s="366"/>
      <c r="N319" s="366"/>
      <c r="O319" s="366"/>
      <c r="P319" s="366"/>
      <c r="Q319" s="366"/>
      <c r="R319" s="366"/>
      <c r="S319" s="366"/>
      <c r="T319" s="366"/>
      <c r="U319" s="366"/>
      <c r="V319" s="366"/>
      <c r="W319" s="366"/>
      <c r="X319" s="366"/>
      <c r="Y319" s="366"/>
      <c r="Z319" s="366"/>
      <c r="AA319" s="366"/>
      <c r="AB319" s="366"/>
      <c r="AC319" s="366"/>
      <c r="AD319" s="366"/>
      <c r="AE319" s="366"/>
      <c r="AF319" s="366"/>
      <c r="AG319" s="366"/>
      <c r="AH319" s="366"/>
      <c r="AI319" s="366"/>
      <c r="AJ319" s="366"/>
      <c r="AK319" s="366"/>
      <c r="AL319" s="366"/>
      <c r="AM319" s="366"/>
      <c r="AN319" s="366"/>
      <c r="AO319" s="366"/>
      <c r="AP319" s="366"/>
      <c r="AQ319" s="366"/>
      <c r="AR319" s="366"/>
      <c r="AS319" s="366"/>
      <c r="AT319" s="366"/>
      <c r="AU319" s="366"/>
      <c r="AV319" s="366"/>
      <c r="AW319" s="366"/>
      <c r="AX319" s="366"/>
      <c r="AY319" s="366"/>
      <c r="AZ319" s="366"/>
      <c r="BA319" s="366"/>
      <c r="BB319" s="366"/>
      <c r="BC319" s="366"/>
      <c r="BD319" s="366"/>
      <c r="BE319" s="366"/>
      <c r="BF319" s="366"/>
      <c r="BG319" s="366"/>
      <c r="BH319" s="366"/>
      <c r="BI319" s="366"/>
      <c r="BJ319" s="366"/>
      <c r="BK319" s="366"/>
      <c r="BL319" s="366"/>
      <c r="BM319" s="366"/>
      <c r="BN319" s="366"/>
      <c r="BO319" s="366"/>
      <c r="BP319" s="366"/>
      <c r="BQ319" s="366"/>
      <c r="BR319" s="366"/>
      <c r="BS319" s="366"/>
      <c r="BT319" s="366"/>
      <c r="BU319" s="366"/>
      <c r="BV319" s="366"/>
      <c r="BW319" s="366"/>
      <c r="BX319" s="25"/>
      <c r="BY319" s="25"/>
      <c r="BZ319" s="25"/>
      <c r="CA319" s="24"/>
    </row>
    <row r="320" spans="1:79" s="2" customFormat="1" ht="15" customHeight="1">
      <c r="A320" s="24"/>
      <c r="B320" s="24"/>
      <c r="C320" s="366"/>
      <c r="D320" s="366"/>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6"/>
      <c r="AL320" s="366"/>
      <c r="AM320" s="366"/>
      <c r="AN320" s="366"/>
      <c r="AO320" s="366"/>
      <c r="AP320" s="366"/>
      <c r="AQ320" s="366"/>
      <c r="AR320" s="366"/>
      <c r="AS320" s="366"/>
      <c r="AT320" s="366"/>
      <c r="AU320" s="366"/>
      <c r="AV320" s="366"/>
      <c r="AW320" s="366"/>
      <c r="AX320" s="366"/>
      <c r="AY320" s="366"/>
      <c r="AZ320" s="366"/>
      <c r="BA320" s="366"/>
      <c r="BB320" s="366"/>
      <c r="BC320" s="366"/>
      <c r="BD320" s="366"/>
      <c r="BE320" s="366"/>
      <c r="BF320" s="366"/>
      <c r="BG320" s="366"/>
      <c r="BH320" s="366"/>
      <c r="BI320" s="366"/>
      <c r="BJ320" s="366"/>
      <c r="BK320" s="366"/>
      <c r="BL320" s="366"/>
      <c r="BM320" s="366"/>
      <c r="BN320" s="366"/>
      <c r="BO320" s="366"/>
      <c r="BP320" s="366"/>
      <c r="BQ320" s="366"/>
      <c r="BR320" s="366"/>
      <c r="BS320" s="366"/>
      <c r="BT320" s="366"/>
      <c r="BU320" s="366"/>
      <c r="BV320" s="366"/>
      <c r="BW320" s="366"/>
      <c r="BX320" s="25"/>
      <c r="BY320" s="25"/>
      <c r="BZ320" s="25"/>
      <c r="CA320" s="24"/>
    </row>
    <row r="321" spans="1:79" s="2" customFormat="1" ht="15" customHeight="1">
      <c r="A321" s="24"/>
      <c r="B321" s="24"/>
      <c r="C321" s="366"/>
      <c r="D321" s="366"/>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6"/>
      <c r="BL321" s="366"/>
      <c r="BM321" s="366"/>
      <c r="BN321" s="366"/>
      <c r="BO321" s="366"/>
      <c r="BP321" s="366"/>
      <c r="BQ321" s="366"/>
      <c r="BR321" s="366"/>
      <c r="BS321" s="366"/>
      <c r="BT321" s="366"/>
      <c r="BU321" s="366"/>
      <c r="BV321" s="366"/>
      <c r="BW321" s="366"/>
      <c r="BX321" s="25"/>
      <c r="BY321" s="25"/>
      <c r="BZ321" s="25"/>
      <c r="CA321" s="24"/>
    </row>
    <row r="322" spans="1:79" s="2" customFormat="1" ht="15" customHeight="1">
      <c r="A322" s="24"/>
      <c r="B322" s="24"/>
      <c r="C322" s="366"/>
      <c r="D322" s="366"/>
      <c r="E322" s="366"/>
      <c r="F322" s="366"/>
      <c r="G322" s="366"/>
      <c r="H322" s="366"/>
      <c r="I322" s="366"/>
      <c r="J322" s="366"/>
      <c r="K322" s="366"/>
      <c r="L322" s="366"/>
      <c r="M322" s="366"/>
      <c r="N322" s="366"/>
      <c r="O322" s="366"/>
      <c r="P322" s="366"/>
      <c r="Q322" s="366"/>
      <c r="R322" s="366"/>
      <c r="S322" s="366"/>
      <c r="T322" s="366"/>
      <c r="U322" s="366"/>
      <c r="V322" s="366"/>
      <c r="W322" s="366"/>
      <c r="X322" s="366"/>
      <c r="Y322" s="366"/>
      <c r="Z322" s="366"/>
      <c r="AA322" s="366"/>
      <c r="AB322" s="366"/>
      <c r="AC322" s="366"/>
      <c r="AD322" s="366"/>
      <c r="AE322" s="366"/>
      <c r="AF322" s="366"/>
      <c r="AG322" s="366"/>
      <c r="AH322" s="366"/>
      <c r="AI322" s="366"/>
      <c r="AJ322" s="366"/>
      <c r="AK322" s="366"/>
      <c r="AL322" s="366"/>
      <c r="AM322" s="366"/>
      <c r="AN322" s="366"/>
      <c r="AO322" s="366"/>
      <c r="AP322" s="366"/>
      <c r="AQ322" s="366"/>
      <c r="AR322" s="366"/>
      <c r="AS322" s="366"/>
      <c r="AT322" s="366"/>
      <c r="AU322" s="366"/>
      <c r="AV322" s="366"/>
      <c r="AW322" s="366"/>
      <c r="AX322" s="366"/>
      <c r="AY322" s="366"/>
      <c r="AZ322" s="366"/>
      <c r="BA322" s="366"/>
      <c r="BB322" s="366"/>
      <c r="BC322" s="366"/>
      <c r="BD322" s="366"/>
      <c r="BE322" s="366"/>
      <c r="BF322" s="366"/>
      <c r="BG322" s="366"/>
      <c r="BH322" s="366"/>
      <c r="BI322" s="366"/>
      <c r="BJ322" s="366"/>
      <c r="BK322" s="366"/>
      <c r="BL322" s="366"/>
      <c r="BM322" s="366"/>
      <c r="BN322" s="366"/>
      <c r="BO322" s="366"/>
      <c r="BP322" s="366"/>
      <c r="BQ322" s="366"/>
      <c r="BR322" s="366"/>
      <c r="BS322" s="366"/>
      <c r="BT322" s="366"/>
      <c r="BU322" s="366"/>
      <c r="BV322" s="366"/>
      <c r="BW322" s="366"/>
      <c r="BX322" s="25"/>
      <c r="BY322" s="25"/>
      <c r="BZ322" s="25"/>
      <c r="CA322" s="24"/>
    </row>
    <row r="323" spans="1:79" s="24" customFormat="1" ht="15" customHeight="1">
      <c r="C323" s="366"/>
      <c r="D323" s="366"/>
      <c r="E323" s="366"/>
      <c r="F323" s="366"/>
      <c r="G323" s="366"/>
      <c r="H323" s="366"/>
      <c r="I323" s="366"/>
      <c r="J323" s="366"/>
      <c r="K323" s="366"/>
      <c r="L323" s="366"/>
      <c r="M323" s="366"/>
      <c r="N323" s="366"/>
      <c r="O323" s="366"/>
      <c r="P323" s="366"/>
      <c r="Q323" s="366"/>
      <c r="R323" s="366"/>
      <c r="S323" s="366"/>
      <c r="T323" s="366"/>
      <c r="U323" s="366"/>
      <c r="V323" s="366"/>
      <c r="W323" s="366"/>
      <c r="X323" s="366"/>
      <c r="Y323" s="366"/>
      <c r="Z323" s="366"/>
      <c r="AA323" s="366"/>
      <c r="AB323" s="366"/>
      <c r="AC323" s="366"/>
      <c r="AD323" s="366"/>
      <c r="AE323" s="366"/>
      <c r="AF323" s="366"/>
      <c r="AG323" s="366"/>
      <c r="AH323" s="366"/>
      <c r="AI323" s="366"/>
      <c r="AJ323" s="366"/>
      <c r="AK323" s="366"/>
      <c r="AL323" s="366"/>
      <c r="AM323" s="366"/>
      <c r="AN323" s="366"/>
      <c r="AO323" s="366"/>
      <c r="AP323" s="366"/>
      <c r="AQ323" s="366"/>
      <c r="AR323" s="366"/>
      <c r="AS323" s="366"/>
      <c r="AT323" s="366"/>
      <c r="AU323" s="366"/>
      <c r="AV323" s="366"/>
      <c r="AW323" s="366"/>
      <c r="AX323" s="366"/>
      <c r="AY323" s="366"/>
      <c r="AZ323" s="366"/>
      <c r="BA323" s="366"/>
      <c r="BB323" s="366"/>
      <c r="BC323" s="366"/>
      <c r="BD323" s="366"/>
      <c r="BE323" s="366"/>
      <c r="BF323" s="366"/>
      <c r="BG323" s="366"/>
      <c r="BH323" s="366"/>
      <c r="BI323" s="366"/>
      <c r="BJ323" s="366"/>
      <c r="BK323" s="366"/>
      <c r="BL323" s="366"/>
      <c r="BM323" s="366"/>
      <c r="BN323" s="366"/>
      <c r="BO323" s="366"/>
      <c r="BP323" s="366"/>
      <c r="BQ323" s="366"/>
      <c r="BR323" s="366"/>
      <c r="BS323" s="366"/>
      <c r="BT323" s="366"/>
      <c r="BU323" s="366"/>
      <c r="BV323" s="366"/>
      <c r="BW323" s="366"/>
      <c r="BX323" s="25"/>
      <c r="BY323" s="25"/>
      <c r="BZ323" s="25"/>
    </row>
    <row r="324" spans="1:79" s="24" customFormat="1" ht="15" customHeight="1">
      <c r="C324" s="366"/>
      <c r="D324" s="366"/>
      <c r="E324" s="366"/>
      <c r="F324" s="366"/>
      <c r="G324" s="366"/>
      <c r="H324" s="366"/>
      <c r="I324" s="366"/>
      <c r="J324" s="366"/>
      <c r="K324" s="366"/>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6"/>
      <c r="BL324" s="366"/>
      <c r="BM324" s="366"/>
      <c r="BN324" s="366"/>
      <c r="BO324" s="366"/>
      <c r="BP324" s="366"/>
      <c r="BQ324" s="366"/>
      <c r="BR324" s="366"/>
      <c r="BS324" s="366"/>
      <c r="BT324" s="366"/>
      <c r="BU324" s="366"/>
      <c r="BV324" s="366"/>
      <c r="BW324" s="366"/>
      <c r="BX324" s="25"/>
      <c r="BY324" s="25"/>
      <c r="BZ324" s="25"/>
    </row>
    <row r="325" spans="1:79" s="24" customFormat="1" ht="15" customHeight="1">
      <c r="C325" s="366"/>
      <c r="D325" s="366"/>
      <c r="E325" s="366"/>
      <c r="F325" s="366"/>
      <c r="G325" s="366"/>
      <c r="H325" s="366"/>
      <c r="I325" s="366"/>
      <c r="J325" s="366"/>
      <c r="K325" s="366"/>
      <c r="L325" s="366"/>
      <c r="M325" s="366"/>
      <c r="N325" s="366"/>
      <c r="O325" s="366"/>
      <c r="P325" s="366"/>
      <c r="Q325" s="366"/>
      <c r="R325" s="366"/>
      <c r="S325" s="366"/>
      <c r="T325" s="366"/>
      <c r="U325" s="366"/>
      <c r="V325" s="366"/>
      <c r="W325" s="366"/>
      <c r="X325" s="366"/>
      <c r="Y325" s="366"/>
      <c r="Z325" s="366"/>
      <c r="AA325" s="366"/>
      <c r="AB325" s="366"/>
      <c r="AC325" s="366"/>
      <c r="AD325" s="366"/>
      <c r="AE325" s="366"/>
      <c r="AF325" s="366"/>
      <c r="AG325" s="366"/>
      <c r="AH325" s="366"/>
      <c r="AI325" s="366"/>
      <c r="AJ325" s="366"/>
      <c r="AK325" s="366"/>
      <c r="AL325" s="366"/>
      <c r="AM325" s="366"/>
      <c r="AN325" s="366"/>
      <c r="AO325" s="366"/>
      <c r="AP325" s="366"/>
      <c r="AQ325" s="366"/>
      <c r="AR325" s="366"/>
      <c r="AS325" s="366"/>
      <c r="AT325" s="366"/>
      <c r="AU325" s="366"/>
      <c r="AV325" s="366"/>
      <c r="AW325" s="366"/>
      <c r="AX325" s="366"/>
      <c r="AY325" s="366"/>
      <c r="AZ325" s="366"/>
      <c r="BA325" s="366"/>
      <c r="BB325" s="366"/>
      <c r="BC325" s="366"/>
      <c r="BD325" s="366"/>
      <c r="BE325" s="366"/>
      <c r="BF325" s="366"/>
      <c r="BG325" s="366"/>
      <c r="BH325" s="366"/>
      <c r="BI325" s="366"/>
      <c r="BJ325" s="366"/>
      <c r="BK325" s="366"/>
      <c r="BL325" s="366"/>
      <c r="BM325" s="366"/>
      <c r="BN325" s="366"/>
      <c r="BO325" s="366"/>
      <c r="BP325" s="366"/>
      <c r="BQ325" s="366"/>
      <c r="BR325" s="366"/>
      <c r="BS325" s="366"/>
      <c r="BT325" s="366"/>
      <c r="BU325" s="366"/>
      <c r="BV325" s="366"/>
      <c r="BW325" s="366"/>
      <c r="BX325" s="25"/>
      <c r="BY325" s="25"/>
      <c r="BZ325" s="25"/>
    </row>
    <row r="326" spans="1:79" s="24" customFormat="1" ht="15" customHeight="1">
      <c r="C326" s="366"/>
      <c r="D326" s="366"/>
      <c r="E326" s="366"/>
      <c r="F326" s="366"/>
      <c r="G326" s="366"/>
      <c r="H326" s="366"/>
      <c r="I326" s="366"/>
      <c r="J326" s="366"/>
      <c r="K326" s="366"/>
      <c r="L326" s="366"/>
      <c r="M326" s="366"/>
      <c r="N326" s="366"/>
      <c r="O326" s="366"/>
      <c r="P326" s="366"/>
      <c r="Q326" s="366"/>
      <c r="R326" s="366"/>
      <c r="S326" s="366"/>
      <c r="T326" s="366"/>
      <c r="U326" s="366"/>
      <c r="V326" s="366"/>
      <c r="W326" s="366"/>
      <c r="X326" s="366"/>
      <c r="Y326" s="366"/>
      <c r="Z326" s="366"/>
      <c r="AA326" s="366"/>
      <c r="AB326" s="366"/>
      <c r="AC326" s="366"/>
      <c r="AD326" s="366"/>
      <c r="AE326" s="366"/>
      <c r="AF326" s="366"/>
      <c r="AG326" s="366"/>
      <c r="AH326" s="366"/>
      <c r="AI326" s="366"/>
      <c r="AJ326" s="366"/>
      <c r="AK326" s="366"/>
      <c r="AL326" s="366"/>
      <c r="AM326" s="366"/>
      <c r="AN326" s="366"/>
      <c r="AO326" s="366"/>
      <c r="AP326" s="366"/>
      <c r="AQ326" s="366"/>
      <c r="AR326" s="366"/>
      <c r="AS326" s="366"/>
      <c r="AT326" s="366"/>
      <c r="AU326" s="366"/>
      <c r="AV326" s="366"/>
      <c r="AW326" s="366"/>
      <c r="AX326" s="366"/>
      <c r="AY326" s="366"/>
      <c r="AZ326" s="366"/>
      <c r="BA326" s="366"/>
      <c r="BB326" s="366"/>
      <c r="BC326" s="366"/>
      <c r="BD326" s="366"/>
      <c r="BE326" s="366"/>
      <c r="BF326" s="366"/>
      <c r="BG326" s="366"/>
      <c r="BH326" s="366"/>
      <c r="BI326" s="366"/>
      <c r="BJ326" s="366"/>
      <c r="BK326" s="366"/>
      <c r="BL326" s="366"/>
      <c r="BM326" s="366"/>
      <c r="BN326" s="366"/>
      <c r="BO326" s="366"/>
      <c r="BP326" s="366"/>
      <c r="BQ326" s="366"/>
      <c r="BR326" s="366"/>
      <c r="BS326" s="366"/>
      <c r="BT326" s="366"/>
      <c r="BU326" s="366"/>
      <c r="BV326" s="366"/>
      <c r="BW326" s="366"/>
      <c r="BX326" s="25"/>
      <c r="BY326" s="25"/>
      <c r="BZ326" s="25"/>
    </row>
    <row r="327" spans="1:79" s="24" customFormat="1" ht="15" customHeight="1">
      <c r="C327" s="366"/>
      <c r="D327" s="366"/>
      <c r="E327" s="366"/>
      <c r="F327" s="366"/>
      <c r="G327" s="366"/>
      <c r="H327" s="366"/>
      <c r="I327" s="366"/>
      <c r="J327" s="366"/>
      <c r="K327" s="366"/>
      <c r="L327" s="366"/>
      <c r="M327" s="366"/>
      <c r="N327" s="366"/>
      <c r="O327" s="366"/>
      <c r="P327" s="366"/>
      <c r="Q327" s="366"/>
      <c r="R327" s="366"/>
      <c r="S327" s="366"/>
      <c r="T327" s="366"/>
      <c r="U327" s="366"/>
      <c r="V327" s="366"/>
      <c r="W327" s="366"/>
      <c r="X327" s="366"/>
      <c r="Y327" s="366"/>
      <c r="Z327" s="366"/>
      <c r="AA327" s="366"/>
      <c r="AB327" s="366"/>
      <c r="AC327" s="366"/>
      <c r="AD327" s="366"/>
      <c r="AE327" s="366"/>
      <c r="AF327" s="366"/>
      <c r="AG327" s="366"/>
      <c r="AH327" s="366"/>
      <c r="AI327" s="366"/>
      <c r="AJ327" s="366"/>
      <c r="AK327" s="366"/>
      <c r="AL327" s="366"/>
      <c r="AM327" s="366"/>
      <c r="AN327" s="366"/>
      <c r="AO327" s="366"/>
      <c r="AP327" s="366"/>
      <c r="AQ327" s="366"/>
      <c r="AR327" s="366"/>
      <c r="AS327" s="366"/>
      <c r="AT327" s="366"/>
      <c r="AU327" s="366"/>
      <c r="AV327" s="366"/>
      <c r="AW327" s="366"/>
      <c r="AX327" s="366"/>
      <c r="AY327" s="366"/>
      <c r="AZ327" s="366"/>
      <c r="BA327" s="366"/>
      <c r="BB327" s="366"/>
      <c r="BC327" s="366"/>
      <c r="BD327" s="366"/>
      <c r="BE327" s="366"/>
      <c r="BF327" s="366"/>
      <c r="BG327" s="366"/>
      <c r="BH327" s="366"/>
      <c r="BI327" s="366"/>
      <c r="BJ327" s="366"/>
      <c r="BK327" s="366"/>
      <c r="BL327" s="366"/>
      <c r="BM327" s="366"/>
      <c r="BN327" s="366"/>
      <c r="BO327" s="366"/>
      <c r="BP327" s="366"/>
      <c r="BQ327" s="366"/>
      <c r="BR327" s="366"/>
      <c r="BS327" s="366"/>
      <c r="BT327" s="366"/>
      <c r="BU327" s="366"/>
      <c r="BV327" s="366"/>
      <c r="BW327" s="366"/>
      <c r="BX327" s="25"/>
      <c r="BY327" s="25"/>
      <c r="BZ327" s="25"/>
    </row>
    <row r="328" spans="1:79" s="24" customFormat="1" ht="15" customHeight="1">
      <c r="C328" s="366"/>
      <c r="D328" s="366"/>
      <c r="E328" s="366"/>
      <c r="F328" s="366"/>
      <c r="G328" s="366"/>
      <c r="H328" s="366"/>
      <c r="I328" s="366"/>
      <c r="J328" s="366"/>
      <c r="K328" s="366"/>
      <c r="L328" s="366"/>
      <c r="M328" s="366"/>
      <c r="N328" s="366"/>
      <c r="O328" s="366"/>
      <c r="P328" s="366"/>
      <c r="Q328" s="366"/>
      <c r="R328" s="366"/>
      <c r="S328" s="366"/>
      <c r="T328" s="366"/>
      <c r="U328" s="366"/>
      <c r="V328" s="366"/>
      <c r="W328" s="366"/>
      <c r="X328" s="366"/>
      <c r="Y328" s="366"/>
      <c r="Z328" s="366"/>
      <c r="AA328" s="366"/>
      <c r="AB328" s="366"/>
      <c r="AC328" s="366"/>
      <c r="AD328" s="366"/>
      <c r="AE328" s="366"/>
      <c r="AF328" s="366"/>
      <c r="AG328" s="366"/>
      <c r="AH328" s="366"/>
      <c r="AI328" s="366"/>
      <c r="AJ328" s="366"/>
      <c r="AK328" s="366"/>
      <c r="AL328" s="366"/>
      <c r="AM328" s="366"/>
      <c r="AN328" s="366"/>
      <c r="AO328" s="366"/>
      <c r="AP328" s="366"/>
      <c r="AQ328" s="366"/>
      <c r="AR328" s="366"/>
      <c r="AS328" s="366"/>
      <c r="AT328" s="366"/>
      <c r="AU328" s="366"/>
      <c r="AV328" s="366"/>
      <c r="AW328" s="366"/>
      <c r="AX328" s="366"/>
      <c r="AY328" s="366"/>
      <c r="AZ328" s="366"/>
      <c r="BA328" s="366"/>
      <c r="BB328" s="366"/>
      <c r="BC328" s="366"/>
      <c r="BD328" s="366"/>
      <c r="BE328" s="366"/>
      <c r="BF328" s="366"/>
      <c r="BG328" s="366"/>
      <c r="BH328" s="366"/>
      <c r="BI328" s="366"/>
      <c r="BJ328" s="366"/>
      <c r="BK328" s="366"/>
      <c r="BL328" s="366"/>
      <c r="BM328" s="366"/>
      <c r="BN328" s="366"/>
      <c r="BO328" s="366"/>
      <c r="BP328" s="366"/>
      <c r="BQ328" s="366"/>
      <c r="BR328" s="366"/>
      <c r="BS328" s="366"/>
      <c r="BT328" s="366"/>
      <c r="BU328" s="366"/>
      <c r="BV328" s="366"/>
      <c r="BW328" s="366"/>
      <c r="BX328" s="25"/>
      <c r="BY328" s="25"/>
      <c r="BZ328" s="25"/>
      <c r="CA328" s="25"/>
    </row>
    <row r="329" spans="1:79" s="24" customFormat="1" ht="15" customHeight="1">
      <c r="C329" s="366"/>
      <c r="D329" s="366"/>
      <c r="E329" s="366"/>
      <c r="F329" s="366"/>
      <c r="G329" s="366"/>
      <c r="H329" s="366"/>
      <c r="I329" s="366"/>
      <c r="J329" s="366"/>
      <c r="K329" s="366"/>
      <c r="L329" s="366"/>
      <c r="M329" s="366"/>
      <c r="N329" s="366"/>
      <c r="O329" s="366"/>
      <c r="P329" s="366"/>
      <c r="Q329" s="366"/>
      <c r="R329" s="366"/>
      <c r="S329" s="366"/>
      <c r="T329" s="366"/>
      <c r="U329" s="366"/>
      <c r="V329" s="366"/>
      <c r="W329" s="366"/>
      <c r="X329" s="366"/>
      <c r="Y329" s="366"/>
      <c r="Z329" s="366"/>
      <c r="AA329" s="366"/>
      <c r="AB329" s="366"/>
      <c r="AC329" s="366"/>
      <c r="AD329" s="366"/>
      <c r="AE329" s="366"/>
      <c r="AF329" s="366"/>
      <c r="AG329" s="366"/>
      <c r="AH329" s="366"/>
      <c r="AI329" s="366"/>
      <c r="AJ329" s="366"/>
      <c r="AK329" s="366"/>
      <c r="AL329" s="366"/>
      <c r="AM329" s="366"/>
      <c r="AN329" s="366"/>
      <c r="AO329" s="366"/>
      <c r="AP329" s="366"/>
      <c r="AQ329" s="366"/>
      <c r="AR329" s="366"/>
      <c r="AS329" s="366"/>
      <c r="AT329" s="366"/>
      <c r="AU329" s="366"/>
      <c r="AV329" s="366"/>
      <c r="AW329" s="366"/>
      <c r="AX329" s="366"/>
      <c r="AY329" s="366"/>
      <c r="AZ329" s="366"/>
      <c r="BA329" s="366"/>
      <c r="BB329" s="366"/>
      <c r="BC329" s="366"/>
      <c r="BD329" s="366"/>
      <c r="BE329" s="366"/>
      <c r="BF329" s="366"/>
      <c r="BG329" s="366"/>
      <c r="BH329" s="366"/>
      <c r="BI329" s="366"/>
      <c r="BJ329" s="366"/>
      <c r="BK329" s="366"/>
      <c r="BL329" s="366"/>
      <c r="BM329" s="366"/>
      <c r="BN329" s="366"/>
      <c r="BO329" s="366"/>
      <c r="BP329" s="366"/>
      <c r="BQ329" s="366"/>
      <c r="BR329" s="366"/>
      <c r="BS329" s="366"/>
      <c r="BT329" s="366"/>
      <c r="BU329" s="366"/>
      <c r="BV329" s="366"/>
      <c r="BW329" s="366"/>
      <c r="BX329" s="25"/>
      <c r="BY329" s="25"/>
      <c r="BZ329" s="25"/>
      <c r="CA329" s="25"/>
    </row>
    <row r="330" spans="1:79" s="24" customFormat="1" ht="15" hidden="1" customHeight="1">
      <c r="C330" s="366"/>
      <c r="D330" s="366"/>
      <c r="E330" s="366"/>
      <c r="F330" s="366"/>
      <c r="G330" s="366"/>
      <c r="H330" s="366"/>
      <c r="I330" s="366"/>
      <c r="J330" s="366"/>
      <c r="K330" s="366"/>
      <c r="L330" s="366"/>
      <c r="M330" s="366"/>
      <c r="N330" s="366"/>
      <c r="O330" s="366"/>
      <c r="P330" s="366"/>
      <c r="Q330" s="366"/>
      <c r="R330" s="366"/>
      <c r="S330" s="366"/>
      <c r="T330" s="366"/>
      <c r="U330" s="366"/>
      <c r="V330" s="366"/>
      <c r="W330" s="366"/>
      <c r="X330" s="366"/>
      <c r="Y330" s="366"/>
      <c r="Z330" s="366"/>
      <c r="AA330" s="366"/>
      <c r="AB330" s="366"/>
      <c r="AC330" s="366"/>
      <c r="AD330" s="366"/>
      <c r="AE330" s="366"/>
      <c r="AF330" s="366"/>
      <c r="AG330" s="366"/>
      <c r="AH330" s="366"/>
      <c r="AI330" s="366"/>
      <c r="AJ330" s="366"/>
      <c r="AK330" s="366"/>
      <c r="AL330" s="366"/>
      <c r="AM330" s="366"/>
      <c r="AN330" s="366"/>
      <c r="AO330" s="366"/>
      <c r="AP330" s="366"/>
      <c r="AQ330" s="366"/>
      <c r="AR330" s="366"/>
      <c r="AS330" s="366"/>
      <c r="AT330" s="366"/>
      <c r="AU330" s="366"/>
      <c r="AV330" s="366"/>
      <c r="AW330" s="366"/>
      <c r="AX330" s="366"/>
      <c r="AY330" s="366"/>
      <c r="AZ330" s="366"/>
      <c r="BA330" s="366"/>
      <c r="BB330" s="366"/>
      <c r="BC330" s="366"/>
      <c r="BD330" s="366"/>
      <c r="BE330" s="366"/>
      <c r="BF330" s="366"/>
      <c r="BG330" s="366"/>
      <c r="BH330" s="366"/>
      <c r="BI330" s="366"/>
      <c r="BJ330" s="366"/>
      <c r="BK330" s="366"/>
      <c r="BL330" s="366"/>
      <c r="BM330" s="366"/>
      <c r="BN330" s="366"/>
      <c r="BO330" s="366"/>
      <c r="BP330" s="366"/>
      <c r="BQ330" s="366"/>
      <c r="BR330" s="366"/>
      <c r="BS330" s="366"/>
      <c r="BT330" s="366"/>
      <c r="BU330" s="366"/>
      <c r="BV330" s="366"/>
      <c r="BW330" s="366"/>
      <c r="BX330" s="25"/>
      <c r="BY330" s="25"/>
      <c r="BZ330" s="25"/>
      <c r="CA330" s="25"/>
    </row>
    <row r="331" spans="1:79" s="24" customFormat="1" ht="15" hidden="1" customHeight="1">
      <c r="C331" s="366"/>
      <c r="D331" s="366"/>
      <c r="E331" s="366"/>
      <c r="F331" s="366"/>
      <c r="G331" s="366"/>
      <c r="H331" s="366"/>
      <c r="I331" s="366"/>
      <c r="J331" s="366"/>
      <c r="K331" s="366"/>
      <c r="L331" s="366"/>
      <c r="M331" s="366"/>
      <c r="N331" s="366"/>
      <c r="O331" s="366"/>
      <c r="P331" s="366"/>
      <c r="Q331" s="366"/>
      <c r="R331" s="366"/>
      <c r="S331" s="366"/>
      <c r="T331" s="366"/>
      <c r="U331" s="366"/>
      <c r="V331" s="366"/>
      <c r="W331" s="366"/>
      <c r="X331" s="366"/>
      <c r="Y331" s="366"/>
      <c r="Z331" s="366"/>
      <c r="AA331" s="366"/>
      <c r="AB331" s="366"/>
      <c r="AC331" s="366"/>
      <c r="AD331" s="366"/>
      <c r="AE331" s="366"/>
      <c r="AF331" s="366"/>
      <c r="AG331" s="366"/>
      <c r="AH331" s="366"/>
      <c r="AI331" s="366"/>
      <c r="AJ331" s="366"/>
      <c r="AK331" s="366"/>
      <c r="AL331" s="366"/>
      <c r="AM331" s="366"/>
      <c r="AN331" s="366"/>
      <c r="AO331" s="366"/>
      <c r="AP331" s="366"/>
      <c r="AQ331" s="366"/>
      <c r="AR331" s="366"/>
      <c r="AS331" s="366"/>
      <c r="AT331" s="366"/>
      <c r="AU331" s="366"/>
      <c r="AV331" s="366"/>
      <c r="AW331" s="366"/>
      <c r="AX331" s="366"/>
      <c r="AY331" s="366"/>
      <c r="AZ331" s="366"/>
      <c r="BA331" s="366"/>
      <c r="BB331" s="366"/>
      <c r="BC331" s="366"/>
      <c r="BD331" s="366"/>
      <c r="BE331" s="366"/>
      <c r="BF331" s="366"/>
      <c r="BG331" s="366"/>
      <c r="BH331" s="366"/>
      <c r="BI331" s="366"/>
      <c r="BJ331" s="366"/>
      <c r="BK331" s="366"/>
      <c r="BL331" s="366"/>
      <c r="BM331" s="366"/>
      <c r="BN331" s="366"/>
      <c r="BO331" s="366"/>
      <c r="BP331" s="366"/>
      <c r="BQ331" s="366"/>
      <c r="BR331" s="366"/>
      <c r="BS331" s="366"/>
      <c r="BT331" s="366"/>
      <c r="BU331" s="366"/>
      <c r="BV331" s="366"/>
      <c r="BW331" s="366"/>
      <c r="BX331" s="25"/>
      <c r="BY331" s="25"/>
      <c r="BZ331" s="25"/>
      <c r="CA331" s="25"/>
    </row>
    <row r="332" spans="1:79" s="24" customFormat="1" ht="15" hidden="1" customHeight="1">
      <c r="C332" s="366"/>
      <c r="D332" s="366"/>
      <c r="E332" s="366"/>
      <c r="F332" s="366"/>
      <c r="G332" s="366"/>
      <c r="H332" s="366"/>
      <c r="I332" s="366"/>
      <c r="J332" s="366"/>
      <c r="K332" s="366"/>
      <c r="L332" s="366"/>
      <c r="M332" s="366"/>
      <c r="N332" s="366"/>
      <c r="O332" s="366"/>
      <c r="P332" s="366"/>
      <c r="Q332" s="366"/>
      <c r="R332" s="366"/>
      <c r="S332" s="366"/>
      <c r="T332" s="366"/>
      <c r="U332" s="366"/>
      <c r="V332" s="366"/>
      <c r="W332" s="366"/>
      <c r="X332" s="366"/>
      <c r="Y332" s="366"/>
      <c r="Z332" s="366"/>
      <c r="AA332" s="366"/>
      <c r="AB332" s="366"/>
      <c r="AC332" s="366"/>
      <c r="AD332" s="366"/>
      <c r="AE332" s="366"/>
      <c r="AF332" s="366"/>
      <c r="AG332" s="366"/>
      <c r="AH332" s="366"/>
      <c r="AI332" s="366"/>
      <c r="AJ332" s="366"/>
      <c r="AK332" s="366"/>
      <c r="AL332" s="366"/>
      <c r="AM332" s="366"/>
      <c r="AN332" s="366"/>
      <c r="AO332" s="366"/>
      <c r="AP332" s="366"/>
      <c r="AQ332" s="366"/>
      <c r="AR332" s="366"/>
      <c r="AS332" s="366"/>
      <c r="AT332" s="366"/>
      <c r="AU332" s="366"/>
      <c r="AV332" s="366"/>
      <c r="AW332" s="366"/>
      <c r="AX332" s="366"/>
      <c r="AY332" s="366"/>
      <c r="AZ332" s="366"/>
      <c r="BA332" s="366"/>
      <c r="BB332" s="366"/>
      <c r="BC332" s="366"/>
      <c r="BD332" s="366"/>
      <c r="BE332" s="366"/>
      <c r="BF332" s="366"/>
      <c r="BG332" s="366"/>
      <c r="BH332" s="366"/>
      <c r="BI332" s="366"/>
      <c r="BJ332" s="366"/>
      <c r="BK332" s="366"/>
      <c r="BL332" s="366"/>
      <c r="BM332" s="366"/>
      <c r="BN332" s="366"/>
      <c r="BO332" s="366"/>
      <c r="BP332" s="366"/>
      <c r="BQ332" s="366"/>
      <c r="BR332" s="366"/>
      <c r="BS332" s="366"/>
      <c r="BT332" s="366"/>
      <c r="BU332" s="366"/>
      <c r="BV332" s="366"/>
      <c r="BW332" s="366"/>
      <c r="BX332" s="25"/>
      <c r="BY332" s="25"/>
      <c r="BZ332" s="25"/>
      <c r="CA332" s="25"/>
    </row>
    <row r="333" spans="1:79" s="24" customFormat="1" ht="15" customHeight="1">
      <c r="C333" s="366"/>
      <c r="D333" s="366"/>
      <c r="E333" s="366"/>
      <c r="F333" s="366"/>
      <c r="G333" s="366"/>
      <c r="H333" s="366"/>
      <c r="I333" s="366"/>
      <c r="J333" s="366"/>
      <c r="K333" s="366"/>
      <c r="L333" s="366"/>
      <c r="M333" s="366"/>
      <c r="N333" s="366"/>
      <c r="O333" s="366"/>
      <c r="P333" s="366"/>
      <c r="Q333" s="366"/>
      <c r="R333" s="366"/>
      <c r="S333" s="366"/>
      <c r="T333" s="366"/>
      <c r="U333" s="366"/>
      <c r="V333" s="366"/>
      <c r="W333" s="366"/>
      <c r="X333" s="366"/>
      <c r="Y333" s="366"/>
      <c r="Z333" s="366"/>
      <c r="AA333" s="366"/>
      <c r="AB333" s="366"/>
      <c r="AC333" s="366"/>
      <c r="AD333" s="366"/>
      <c r="AE333" s="366"/>
      <c r="AF333" s="366"/>
      <c r="AG333" s="366"/>
      <c r="AH333" s="366"/>
      <c r="AI333" s="366"/>
      <c r="AJ333" s="366"/>
      <c r="AK333" s="366"/>
      <c r="AL333" s="366"/>
      <c r="AM333" s="366"/>
      <c r="AN333" s="366"/>
      <c r="AO333" s="366"/>
      <c r="AP333" s="366"/>
      <c r="AQ333" s="366"/>
      <c r="AR333" s="366"/>
      <c r="AS333" s="366"/>
      <c r="AT333" s="366"/>
      <c r="AU333" s="366"/>
      <c r="AV333" s="366"/>
      <c r="AW333" s="366"/>
      <c r="AX333" s="366"/>
      <c r="AY333" s="366"/>
      <c r="AZ333" s="366"/>
      <c r="BA333" s="366"/>
      <c r="BB333" s="366"/>
      <c r="BC333" s="366"/>
      <c r="BD333" s="366"/>
      <c r="BE333" s="366"/>
      <c r="BF333" s="366"/>
      <c r="BG333" s="366"/>
      <c r="BH333" s="366"/>
      <c r="BI333" s="366"/>
      <c r="BJ333" s="366"/>
      <c r="BK333" s="366"/>
      <c r="BL333" s="366"/>
      <c r="BM333" s="366"/>
      <c r="BN333" s="366"/>
      <c r="BO333" s="366"/>
      <c r="BP333" s="366"/>
      <c r="BQ333" s="366"/>
      <c r="BR333" s="366"/>
      <c r="BS333" s="366"/>
      <c r="BT333" s="366"/>
      <c r="BU333" s="366"/>
      <c r="BV333" s="366"/>
      <c r="BW333" s="366"/>
      <c r="BX333" s="25"/>
      <c r="BY333" s="25"/>
      <c r="BZ333" s="25"/>
      <c r="CA333" s="25"/>
    </row>
    <row r="334" spans="1:79" s="24" customFormat="1" ht="15" customHeight="1">
      <c r="C334" s="366"/>
      <c r="D334" s="366"/>
      <c r="E334" s="366"/>
      <c r="F334" s="366"/>
      <c r="G334" s="366"/>
      <c r="H334" s="366"/>
      <c r="I334" s="366"/>
      <c r="J334" s="366"/>
      <c r="K334" s="366"/>
      <c r="L334" s="366"/>
      <c r="M334" s="366"/>
      <c r="N334" s="366"/>
      <c r="O334" s="366"/>
      <c r="P334" s="366"/>
      <c r="Q334" s="366"/>
      <c r="R334" s="366"/>
      <c r="S334" s="366"/>
      <c r="T334" s="366"/>
      <c r="U334" s="366"/>
      <c r="V334" s="366"/>
      <c r="W334" s="366"/>
      <c r="X334" s="366"/>
      <c r="Y334" s="366"/>
      <c r="Z334" s="366"/>
      <c r="AA334" s="366"/>
      <c r="AB334" s="366"/>
      <c r="AC334" s="366"/>
      <c r="AD334" s="366"/>
      <c r="AE334" s="366"/>
      <c r="AF334" s="366"/>
      <c r="AG334" s="366"/>
      <c r="AH334" s="366"/>
      <c r="AI334" s="366"/>
      <c r="AJ334" s="366"/>
      <c r="AK334" s="366"/>
      <c r="AL334" s="366"/>
      <c r="AM334" s="366"/>
      <c r="AN334" s="366"/>
      <c r="AO334" s="366"/>
      <c r="AP334" s="366"/>
      <c r="AQ334" s="366"/>
      <c r="AR334" s="366"/>
      <c r="AS334" s="366"/>
      <c r="AT334" s="366"/>
      <c r="AU334" s="366"/>
      <c r="AV334" s="366"/>
      <c r="AW334" s="366"/>
      <c r="AX334" s="366"/>
      <c r="AY334" s="366"/>
      <c r="AZ334" s="366"/>
      <c r="BA334" s="366"/>
      <c r="BB334" s="366"/>
      <c r="BC334" s="366"/>
      <c r="BD334" s="366"/>
      <c r="BE334" s="366"/>
      <c r="BF334" s="366"/>
      <c r="BG334" s="366"/>
      <c r="BH334" s="366"/>
      <c r="BI334" s="366"/>
      <c r="BJ334" s="366"/>
      <c r="BK334" s="366"/>
      <c r="BL334" s="366"/>
      <c r="BM334" s="366"/>
      <c r="BN334" s="366"/>
      <c r="BO334" s="366"/>
      <c r="BP334" s="366"/>
      <c r="BQ334" s="366"/>
      <c r="BR334" s="366"/>
      <c r="BS334" s="366"/>
      <c r="BT334" s="366"/>
      <c r="BU334" s="366"/>
      <c r="BV334" s="366"/>
      <c r="BW334" s="366"/>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691</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66" t="s">
        <v>690</v>
      </c>
      <c r="D337" s="366"/>
      <c r="E337" s="366"/>
      <c r="F337" s="366"/>
      <c r="G337" s="366"/>
      <c r="H337" s="366"/>
      <c r="I337" s="366"/>
      <c r="J337" s="366"/>
      <c r="K337" s="366"/>
      <c r="L337" s="366"/>
      <c r="M337" s="366"/>
      <c r="N337" s="366"/>
      <c r="O337" s="366"/>
      <c r="P337" s="366"/>
      <c r="Q337" s="366"/>
      <c r="R337" s="366"/>
      <c r="S337" s="366"/>
      <c r="T337" s="366"/>
      <c r="U337" s="366"/>
      <c r="V337" s="366"/>
      <c r="W337" s="366"/>
      <c r="X337" s="366"/>
      <c r="Y337" s="366"/>
      <c r="Z337" s="366"/>
      <c r="AA337" s="366"/>
      <c r="AB337" s="366"/>
      <c r="AC337" s="366"/>
      <c r="AD337" s="366"/>
      <c r="AE337" s="366"/>
      <c r="AF337" s="366"/>
      <c r="AG337" s="366"/>
      <c r="AH337" s="366"/>
      <c r="AI337" s="366"/>
      <c r="AJ337" s="366"/>
      <c r="AK337" s="366"/>
      <c r="AL337" s="366"/>
      <c r="AM337" s="366"/>
      <c r="AN337" s="366"/>
      <c r="AO337" s="366"/>
      <c r="AP337" s="366"/>
      <c r="AQ337" s="366"/>
      <c r="AR337" s="366"/>
      <c r="AS337" s="366"/>
      <c r="AT337" s="366"/>
      <c r="AU337" s="366"/>
      <c r="AV337" s="366"/>
      <c r="AW337" s="366"/>
      <c r="AX337" s="366"/>
      <c r="AY337" s="366"/>
      <c r="AZ337" s="366"/>
      <c r="BA337" s="366"/>
      <c r="BB337" s="366"/>
      <c r="BC337" s="366"/>
      <c r="BD337" s="366"/>
      <c r="BE337" s="366"/>
      <c r="BF337" s="366"/>
      <c r="BG337" s="366"/>
      <c r="BH337" s="366"/>
      <c r="BI337" s="366"/>
      <c r="BJ337" s="366"/>
      <c r="BK337" s="366"/>
      <c r="BL337" s="366"/>
      <c r="BM337" s="366"/>
      <c r="BN337" s="366"/>
      <c r="BO337" s="366"/>
      <c r="BP337" s="366"/>
      <c r="BQ337" s="366"/>
      <c r="BR337" s="366"/>
      <c r="BS337" s="366"/>
      <c r="BT337" s="366"/>
      <c r="BU337" s="366"/>
      <c r="BV337" s="366"/>
      <c r="BW337" s="366"/>
      <c r="BX337" s="25"/>
      <c r="BY337" s="25"/>
      <c r="BZ337" s="25"/>
      <c r="CA337" s="25"/>
    </row>
    <row r="338" spans="1:79" s="24" customFormat="1" ht="15" customHeight="1">
      <c r="C338" s="366"/>
      <c r="D338" s="366"/>
      <c r="E338" s="366"/>
      <c r="F338" s="366"/>
      <c r="G338" s="366"/>
      <c r="H338" s="366"/>
      <c r="I338" s="366"/>
      <c r="J338" s="366"/>
      <c r="K338" s="366"/>
      <c r="L338" s="366"/>
      <c r="M338" s="366"/>
      <c r="N338" s="366"/>
      <c r="O338" s="366"/>
      <c r="P338" s="366"/>
      <c r="Q338" s="366"/>
      <c r="R338" s="366"/>
      <c r="S338" s="366"/>
      <c r="T338" s="366"/>
      <c r="U338" s="366"/>
      <c r="V338" s="366"/>
      <c r="W338" s="366"/>
      <c r="X338" s="366"/>
      <c r="Y338" s="366"/>
      <c r="Z338" s="366"/>
      <c r="AA338" s="366"/>
      <c r="AB338" s="366"/>
      <c r="AC338" s="366"/>
      <c r="AD338" s="366"/>
      <c r="AE338" s="366"/>
      <c r="AF338" s="366"/>
      <c r="AG338" s="366"/>
      <c r="AH338" s="366"/>
      <c r="AI338" s="366"/>
      <c r="AJ338" s="366"/>
      <c r="AK338" s="366"/>
      <c r="AL338" s="366"/>
      <c r="AM338" s="366"/>
      <c r="AN338" s="366"/>
      <c r="AO338" s="366"/>
      <c r="AP338" s="366"/>
      <c r="AQ338" s="366"/>
      <c r="AR338" s="366"/>
      <c r="AS338" s="366"/>
      <c r="AT338" s="366"/>
      <c r="AU338" s="366"/>
      <c r="AV338" s="366"/>
      <c r="AW338" s="366"/>
      <c r="AX338" s="366"/>
      <c r="AY338" s="366"/>
      <c r="AZ338" s="366"/>
      <c r="BA338" s="366"/>
      <c r="BB338" s="366"/>
      <c r="BC338" s="366"/>
      <c r="BD338" s="366"/>
      <c r="BE338" s="366"/>
      <c r="BF338" s="366"/>
      <c r="BG338" s="366"/>
      <c r="BH338" s="366"/>
      <c r="BI338" s="366"/>
      <c r="BJ338" s="366"/>
      <c r="BK338" s="366"/>
      <c r="BL338" s="366"/>
      <c r="BM338" s="366"/>
      <c r="BN338" s="366"/>
      <c r="BO338" s="366"/>
      <c r="BP338" s="366"/>
      <c r="BQ338" s="366"/>
      <c r="BR338" s="366"/>
      <c r="BS338" s="366"/>
      <c r="BT338" s="366"/>
      <c r="BU338" s="366"/>
      <c r="BV338" s="366"/>
      <c r="BW338" s="366"/>
      <c r="BX338" s="25"/>
      <c r="BY338" s="25"/>
      <c r="BZ338" s="25"/>
      <c r="CA338" s="25"/>
    </row>
    <row r="339" spans="1:79" s="24" customFormat="1" ht="15" customHeight="1">
      <c r="C339" s="366"/>
      <c r="D339" s="366"/>
      <c r="E339" s="366"/>
      <c r="F339" s="366"/>
      <c r="G339" s="366"/>
      <c r="H339" s="366"/>
      <c r="I339" s="366"/>
      <c r="J339" s="366"/>
      <c r="K339" s="366"/>
      <c r="L339" s="366"/>
      <c r="M339" s="366"/>
      <c r="N339" s="366"/>
      <c r="O339" s="366"/>
      <c r="P339" s="366"/>
      <c r="Q339" s="366"/>
      <c r="R339" s="366"/>
      <c r="S339" s="366"/>
      <c r="T339" s="366"/>
      <c r="U339" s="366"/>
      <c r="V339" s="366"/>
      <c r="W339" s="366"/>
      <c r="X339" s="366"/>
      <c r="Y339" s="366"/>
      <c r="Z339" s="366"/>
      <c r="AA339" s="366"/>
      <c r="AB339" s="366"/>
      <c r="AC339" s="366"/>
      <c r="AD339" s="366"/>
      <c r="AE339" s="366"/>
      <c r="AF339" s="366"/>
      <c r="AG339" s="366"/>
      <c r="AH339" s="366"/>
      <c r="AI339" s="366"/>
      <c r="AJ339" s="366"/>
      <c r="AK339" s="366"/>
      <c r="AL339" s="366"/>
      <c r="AM339" s="366"/>
      <c r="AN339" s="366"/>
      <c r="AO339" s="366"/>
      <c r="AP339" s="366"/>
      <c r="AQ339" s="366"/>
      <c r="AR339" s="366"/>
      <c r="AS339" s="366"/>
      <c r="AT339" s="366"/>
      <c r="AU339" s="366"/>
      <c r="AV339" s="366"/>
      <c r="AW339" s="366"/>
      <c r="AX339" s="366"/>
      <c r="AY339" s="366"/>
      <c r="AZ339" s="366"/>
      <c r="BA339" s="366"/>
      <c r="BB339" s="366"/>
      <c r="BC339" s="366"/>
      <c r="BD339" s="366"/>
      <c r="BE339" s="366"/>
      <c r="BF339" s="366"/>
      <c r="BG339" s="366"/>
      <c r="BH339" s="366"/>
      <c r="BI339" s="366"/>
      <c r="BJ339" s="366"/>
      <c r="BK339" s="366"/>
      <c r="BL339" s="366"/>
      <c r="BM339" s="366"/>
      <c r="BN339" s="366"/>
      <c r="BO339" s="366"/>
      <c r="BP339" s="366"/>
      <c r="BQ339" s="366"/>
      <c r="BR339" s="366"/>
      <c r="BS339" s="366"/>
      <c r="BT339" s="366"/>
      <c r="BU339" s="366"/>
      <c r="BV339" s="366"/>
      <c r="BW339" s="366"/>
      <c r="BX339" s="25"/>
      <c r="BY339" s="25"/>
      <c r="BZ339" s="25"/>
      <c r="CA339" s="25"/>
    </row>
    <row r="340" spans="1:79" s="24" customFormat="1" ht="6.75" customHeight="1">
      <c r="C340" s="366"/>
      <c r="D340" s="366"/>
      <c r="E340" s="366"/>
      <c r="F340" s="366"/>
      <c r="G340" s="366"/>
      <c r="H340" s="366"/>
      <c r="I340" s="366"/>
      <c r="J340" s="366"/>
      <c r="K340" s="366"/>
      <c r="L340" s="366"/>
      <c r="M340" s="366"/>
      <c r="N340" s="366"/>
      <c r="O340" s="366"/>
      <c r="P340" s="366"/>
      <c r="Q340" s="366"/>
      <c r="R340" s="366"/>
      <c r="S340" s="366"/>
      <c r="T340" s="366"/>
      <c r="U340" s="366"/>
      <c r="V340" s="366"/>
      <c r="W340" s="366"/>
      <c r="X340" s="366"/>
      <c r="Y340" s="366"/>
      <c r="Z340" s="366"/>
      <c r="AA340" s="366"/>
      <c r="AB340" s="366"/>
      <c r="AC340" s="366"/>
      <c r="AD340" s="366"/>
      <c r="AE340" s="366"/>
      <c r="AF340" s="366"/>
      <c r="AG340" s="366"/>
      <c r="AH340" s="366"/>
      <c r="AI340" s="366"/>
      <c r="AJ340" s="366"/>
      <c r="AK340" s="366"/>
      <c r="AL340" s="366"/>
      <c r="AM340" s="366"/>
      <c r="AN340" s="366"/>
      <c r="AO340" s="366"/>
      <c r="AP340" s="366"/>
      <c r="AQ340" s="366"/>
      <c r="AR340" s="366"/>
      <c r="AS340" s="366"/>
      <c r="AT340" s="366"/>
      <c r="AU340" s="366"/>
      <c r="AV340" s="366"/>
      <c r="AW340" s="366"/>
      <c r="AX340" s="366"/>
      <c r="AY340" s="366"/>
      <c r="AZ340" s="366"/>
      <c r="BA340" s="366"/>
      <c r="BB340" s="366"/>
      <c r="BC340" s="366"/>
      <c r="BD340" s="366"/>
      <c r="BE340" s="366"/>
      <c r="BF340" s="366"/>
      <c r="BG340" s="366"/>
      <c r="BH340" s="366"/>
      <c r="BI340" s="366"/>
      <c r="BJ340" s="366"/>
      <c r="BK340" s="366"/>
      <c r="BL340" s="366"/>
      <c r="BM340" s="366"/>
      <c r="BN340" s="366"/>
      <c r="BO340" s="366"/>
      <c r="BP340" s="366"/>
      <c r="BQ340" s="366"/>
      <c r="BR340" s="366"/>
      <c r="BS340" s="366"/>
      <c r="BT340" s="366"/>
      <c r="BU340" s="366"/>
      <c r="BV340" s="366"/>
      <c r="BW340" s="366"/>
      <c r="BX340" s="25"/>
      <c r="BY340" s="25"/>
      <c r="BZ340" s="25"/>
      <c r="CA340" s="25"/>
    </row>
    <row r="341" spans="1:79" s="24" customFormat="1" ht="15" customHeight="1">
      <c r="A341" s="25"/>
      <c r="C341" s="366"/>
      <c r="D341" s="366"/>
      <c r="E341" s="366"/>
      <c r="F341" s="366"/>
      <c r="G341" s="366"/>
      <c r="H341" s="366"/>
      <c r="I341" s="366"/>
      <c r="J341" s="366"/>
      <c r="K341" s="366"/>
      <c r="L341" s="366"/>
      <c r="M341" s="366"/>
      <c r="N341" s="366"/>
      <c r="O341" s="366"/>
      <c r="P341" s="366"/>
      <c r="Q341" s="366"/>
      <c r="R341" s="366"/>
      <c r="S341" s="366"/>
      <c r="T341" s="366"/>
      <c r="U341" s="366"/>
      <c r="V341" s="366"/>
      <c r="W341" s="366"/>
      <c r="X341" s="366"/>
      <c r="Y341" s="366"/>
      <c r="Z341" s="366"/>
      <c r="AA341" s="366"/>
      <c r="AB341" s="366"/>
      <c r="AC341" s="366"/>
      <c r="AD341" s="366"/>
      <c r="AE341" s="366"/>
      <c r="AF341" s="366"/>
      <c r="AG341" s="366"/>
      <c r="AH341" s="366"/>
      <c r="AI341" s="366"/>
      <c r="AJ341" s="366"/>
      <c r="AK341" s="366"/>
      <c r="AL341" s="366"/>
      <c r="AM341" s="366"/>
      <c r="AN341" s="366"/>
      <c r="AO341" s="366"/>
      <c r="AP341" s="366"/>
      <c r="AQ341" s="366"/>
      <c r="AR341" s="366"/>
      <c r="AS341" s="366"/>
      <c r="AT341" s="366"/>
      <c r="AU341" s="366"/>
      <c r="AV341" s="366"/>
      <c r="AW341" s="366"/>
      <c r="AX341" s="366"/>
      <c r="AY341" s="366"/>
      <c r="AZ341" s="366"/>
      <c r="BA341" s="366"/>
      <c r="BB341" s="366"/>
      <c r="BC341" s="366"/>
      <c r="BD341" s="366"/>
      <c r="BE341" s="366"/>
      <c r="BF341" s="366"/>
      <c r="BG341" s="366"/>
      <c r="BH341" s="366"/>
      <c r="BI341" s="366"/>
      <c r="BJ341" s="366"/>
      <c r="BK341" s="366"/>
      <c r="BL341" s="366"/>
      <c r="BM341" s="366"/>
      <c r="BN341" s="366"/>
      <c r="BO341" s="366"/>
      <c r="BP341" s="366"/>
      <c r="BQ341" s="366"/>
      <c r="BR341" s="366"/>
      <c r="BS341" s="366"/>
      <c r="BT341" s="366"/>
      <c r="BU341" s="366"/>
      <c r="BV341" s="366"/>
      <c r="BW341" s="366"/>
      <c r="BX341" s="25"/>
      <c r="BY341" s="25"/>
      <c r="BZ341" s="25"/>
      <c r="CA341" s="25"/>
    </row>
    <row r="342" spans="1:79" s="25" customFormat="1" ht="15" customHeight="1">
      <c r="A342" s="24"/>
      <c r="B342" s="24"/>
      <c r="C342" s="366"/>
      <c r="D342" s="366"/>
      <c r="E342" s="366"/>
      <c r="F342" s="366"/>
      <c r="G342" s="366"/>
      <c r="H342" s="366"/>
      <c r="I342" s="366"/>
      <c r="J342" s="366"/>
      <c r="K342" s="366"/>
      <c r="L342" s="366"/>
      <c r="M342" s="366"/>
      <c r="N342" s="366"/>
      <c r="O342" s="366"/>
      <c r="P342" s="366"/>
      <c r="Q342" s="366"/>
      <c r="R342" s="366"/>
      <c r="S342" s="366"/>
      <c r="T342" s="366"/>
      <c r="U342" s="366"/>
      <c r="V342" s="366"/>
      <c r="W342" s="366"/>
      <c r="X342" s="366"/>
      <c r="Y342" s="366"/>
      <c r="Z342" s="366"/>
      <c r="AA342" s="366"/>
      <c r="AB342" s="366"/>
      <c r="AC342" s="366"/>
      <c r="AD342" s="366"/>
      <c r="AE342" s="366"/>
      <c r="AF342" s="366"/>
      <c r="AG342" s="366"/>
      <c r="AH342" s="366"/>
      <c r="AI342" s="366"/>
      <c r="AJ342" s="366"/>
      <c r="AK342" s="366"/>
      <c r="AL342" s="366"/>
      <c r="AM342" s="366"/>
      <c r="AN342" s="366"/>
      <c r="AO342" s="366"/>
      <c r="AP342" s="366"/>
      <c r="AQ342" s="366"/>
      <c r="AR342" s="366"/>
      <c r="AS342" s="366"/>
      <c r="AT342" s="366"/>
      <c r="AU342" s="366"/>
      <c r="AV342" s="366"/>
      <c r="AW342" s="366"/>
      <c r="AX342" s="366"/>
      <c r="AY342" s="366"/>
      <c r="AZ342" s="366"/>
      <c r="BA342" s="366"/>
      <c r="BB342" s="366"/>
      <c r="BC342" s="366"/>
      <c r="BD342" s="366"/>
      <c r="BE342" s="366"/>
      <c r="BF342" s="366"/>
      <c r="BG342" s="366"/>
      <c r="BH342" s="366"/>
      <c r="BI342" s="366"/>
      <c r="BJ342" s="366"/>
      <c r="BK342" s="366"/>
      <c r="BL342" s="366"/>
      <c r="BM342" s="366"/>
      <c r="BN342" s="366"/>
      <c r="BO342" s="366"/>
      <c r="BP342" s="366"/>
      <c r="BQ342" s="366"/>
      <c r="BR342" s="366"/>
      <c r="BS342" s="366"/>
      <c r="BT342" s="366"/>
      <c r="BU342" s="366"/>
      <c r="BV342" s="366"/>
      <c r="BW342" s="366"/>
    </row>
    <row r="343" spans="1:79" s="25" customFormat="1" ht="15" customHeight="1">
      <c r="A343" s="24"/>
      <c r="B343" s="24"/>
      <c r="C343" s="366"/>
      <c r="D343" s="366"/>
      <c r="E343" s="366"/>
      <c r="F343" s="366"/>
      <c r="G343" s="366"/>
      <c r="H343" s="366"/>
      <c r="I343" s="366"/>
      <c r="J343" s="366"/>
      <c r="K343" s="366"/>
      <c r="L343" s="366"/>
      <c r="M343" s="366"/>
      <c r="N343" s="366"/>
      <c r="O343" s="366"/>
      <c r="P343" s="366"/>
      <c r="Q343" s="366"/>
      <c r="R343" s="366"/>
      <c r="S343" s="366"/>
      <c r="T343" s="366"/>
      <c r="U343" s="366"/>
      <c r="V343" s="366"/>
      <c r="W343" s="366"/>
      <c r="X343" s="366"/>
      <c r="Y343" s="366"/>
      <c r="Z343" s="366"/>
      <c r="AA343" s="366"/>
      <c r="AB343" s="366"/>
      <c r="AC343" s="366"/>
      <c r="AD343" s="366"/>
      <c r="AE343" s="366"/>
      <c r="AF343" s="366"/>
      <c r="AG343" s="366"/>
      <c r="AH343" s="366"/>
      <c r="AI343" s="366"/>
      <c r="AJ343" s="366"/>
      <c r="AK343" s="366"/>
      <c r="AL343" s="366"/>
      <c r="AM343" s="366"/>
      <c r="AN343" s="366"/>
      <c r="AO343" s="366"/>
      <c r="AP343" s="366"/>
      <c r="AQ343" s="366"/>
      <c r="AR343" s="366"/>
      <c r="AS343" s="366"/>
      <c r="AT343" s="366"/>
      <c r="AU343" s="366"/>
      <c r="AV343" s="366"/>
      <c r="AW343" s="366"/>
      <c r="AX343" s="366"/>
      <c r="AY343" s="366"/>
      <c r="AZ343" s="366"/>
      <c r="BA343" s="366"/>
      <c r="BB343" s="366"/>
      <c r="BC343" s="366"/>
      <c r="BD343" s="366"/>
      <c r="BE343" s="366"/>
      <c r="BF343" s="366"/>
      <c r="BG343" s="366"/>
      <c r="BH343" s="366"/>
      <c r="BI343" s="366"/>
      <c r="BJ343" s="366"/>
      <c r="BK343" s="366"/>
      <c r="BL343" s="366"/>
      <c r="BM343" s="366"/>
      <c r="BN343" s="366"/>
      <c r="BO343" s="366"/>
      <c r="BP343" s="366"/>
      <c r="BQ343" s="366"/>
      <c r="BR343" s="366"/>
      <c r="BS343" s="366"/>
      <c r="BT343" s="366"/>
      <c r="BU343" s="366"/>
      <c r="BV343" s="366"/>
      <c r="BW343" s="366"/>
    </row>
    <row r="344" spans="1:79" s="25" customFormat="1" ht="15" customHeight="1">
      <c r="A344" s="24"/>
      <c r="B344" s="24"/>
      <c r="C344" s="366"/>
      <c r="D344" s="366"/>
      <c r="E344" s="366"/>
      <c r="F344" s="366"/>
      <c r="G344" s="366"/>
      <c r="H344" s="366"/>
      <c r="I344" s="366"/>
      <c r="J344" s="366"/>
      <c r="K344" s="366"/>
      <c r="L344" s="366"/>
      <c r="M344" s="366"/>
      <c r="N344" s="366"/>
      <c r="O344" s="366"/>
      <c r="P344" s="366"/>
      <c r="Q344" s="366"/>
      <c r="R344" s="366"/>
      <c r="S344" s="366"/>
      <c r="T344" s="366"/>
      <c r="U344" s="366"/>
      <c r="V344" s="366"/>
      <c r="W344" s="366"/>
      <c r="X344" s="366"/>
      <c r="Y344" s="366"/>
      <c r="Z344" s="366"/>
      <c r="AA344" s="366"/>
      <c r="AB344" s="366"/>
      <c r="AC344" s="366"/>
      <c r="AD344" s="366"/>
      <c r="AE344" s="366"/>
      <c r="AF344" s="366"/>
      <c r="AG344" s="366"/>
      <c r="AH344" s="366"/>
      <c r="AI344" s="366"/>
      <c r="AJ344" s="366"/>
      <c r="AK344" s="366"/>
      <c r="AL344" s="366"/>
      <c r="AM344" s="366"/>
      <c r="AN344" s="366"/>
      <c r="AO344" s="366"/>
      <c r="AP344" s="366"/>
      <c r="AQ344" s="366"/>
      <c r="AR344" s="366"/>
      <c r="AS344" s="366"/>
      <c r="AT344" s="366"/>
      <c r="AU344" s="366"/>
      <c r="AV344" s="366"/>
      <c r="AW344" s="366"/>
      <c r="AX344" s="366"/>
      <c r="AY344" s="366"/>
      <c r="AZ344" s="366"/>
      <c r="BA344" s="366"/>
      <c r="BB344" s="366"/>
      <c r="BC344" s="366"/>
      <c r="BD344" s="366"/>
      <c r="BE344" s="366"/>
      <c r="BF344" s="366"/>
      <c r="BG344" s="366"/>
      <c r="BH344" s="366"/>
      <c r="BI344" s="366"/>
      <c r="BJ344" s="366"/>
      <c r="BK344" s="366"/>
      <c r="BL344" s="366"/>
      <c r="BM344" s="366"/>
      <c r="BN344" s="366"/>
      <c r="BO344" s="366"/>
      <c r="BP344" s="366"/>
      <c r="BQ344" s="366"/>
      <c r="BR344" s="366"/>
      <c r="BS344" s="366"/>
      <c r="BT344" s="366"/>
      <c r="BU344" s="366"/>
      <c r="BV344" s="366"/>
      <c r="BW344" s="366"/>
    </row>
    <row r="345" spans="1:79" s="25" customFormat="1" ht="15" customHeight="1">
      <c r="A345" s="24"/>
      <c r="B345" s="24"/>
      <c r="C345" s="366"/>
      <c r="D345" s="366"/>
      <c r="E345" s="366"/>
      <c r="F345" s="366"/>
      <c r="G345" s="366"/>
      <c r="H345" s="366"/>
      <c r="I345" s="366"/>
      <c r="J345" s="366"/>
      <c r="K345" s="366"/>
      <c r="L345" s="366"/>
      <c r="M345" s="366"/>
      <c r="N345" s="366"/>
      <c r="O345" s="366"/>
      <c r="P345" s="366"/>
      <c r="Q345" s="366"/>
      <c r="R345" s="366"/>
      <c r="S345" s="366"/>
      <c r="T345" s="366"/>
      <c r="U345" s="366"/>
      <c r="V345" s="366"/>
      <c r="W345" s="366"/>
      <c r="X345" s="366"/>
      <c r="Y345" s="366"/>
      <c r="Z345" s="366"/>
      <c r="AA345" s="366"/>
      <c r="AB345" s="366"/>
      <c r="AC345" s="366"/>
      <c r="AD345" s="366"/>
      <c r="AE345" s="366"/>
      <c r="AF345" s="366"/>
      <c r="AG345" s="366"/>
      <c r="AH345" s="366"/>
      <c r="AI345" s="366"/>
      <c r="AJ345" s="366"/>
      <c r="AK345" s="366"/>
      <c r="AL345" s="366"/>
      <c r="AM345" s="366"/>
      <c r="AN345" s="366"/>
      <c r="AO345" s="366"/>
      <c r="AP345" s="366"/>
      <c r="AQ345" s="366"/>
      <c r="AR345" s="366"/>
      <c r="AS345" s="366"/>
      <c r="AT345" s="366"/>
      <c r="AU345" s="366"/>
      <c r="AV345" s="366"/>
      <c r="AW345" s="366"/>
      <c r="AX345" s="366"/>
      <c r="AY345" s="366"/>
      <c r="AZ345" s="366"/>
      <c r="BA345" s="366"/>
      <c r="BB345" s="366"/>
      <c r="BC345" s="366"/>
      <c r="BD345" s="366"/>
      <c r="BE345" s="366"/>
      <c r="BF345" s="366"/>
      <c r="BG345" s="366"/>
      <c r="BH345" s="366"/>
      <c r="BI345" s="366"/>
      <c r="BJ345" s="366"/>
      <c r="BK345" s="366"/>
      <c r="BL345" s="366"/>
      <c r="BM345" s="366"/>
      <c r="BN345" s="366"/>
      <c r="BO345" s="366"/>
      <c r="BP345" s="366"/>
      <c r="BQ345" s="366"/>
      <c r="BR345" s="366"/>
      <c r="BS345" s="366"/>
      <c r="BT345" s="366"/>
      <c r="BU345" s="366"/>
      <c r="BV345" s="366"/>
      <c r="BW345" s="366"/>
    </row>
    <row r="346" spans="1:79" s="25" customFormat="1" ht="15" customHeight="1">
      <c r="A346" s="24"/>
      <c r="B346" s="24"/>
      <c r="C346" s="366"/>
      <c r="D346" s="366"/>
      <c r="E346" s="366"/>
      <c r="F346" s="366"/>
      <c r="G346" s="366"/>
      <c r="H346" s="366"/>
      <c r="I346" s="366"/>
      <c r="J346" s="366"/>
      <c r="K346" s="366"/>
      <c r="L346" s="366"/>
      <c r="M346" s="366"/>
      <c r="N346" s="366"/>
      <c r="O346" s="366"/>
      <c r="P346" s="366"/>
      <c r="Q346" s="366"/>
      <c r="R346" s="366"/>
      <c r="S346" s="366"/>
      <c r="T346" s="366"/>
      <c r="U346" s="366"/>
      <c r="V346" s="366"/>
      <c r="W346" s="366"/>
      <c r="X346" s="366"/>
      <c r="Y346" s="366"/>
      <c r="Z346" s="366"/>
      <c r="AA346" s="366"/>
      <c r="AB346" s="366"/>
      <c r="AC346" s="366"/>
      <c r="AD346" s="366"/>
      <c r="AE346" s="366"/>
      <c r="AF346" s="366"/>
      <c r="AG346" s="366"/>
      <c r="AH346" s="366"/>
      <c r="AI346" s="366"/>
      <c r="AJ346" s="366"/>
      <c r="AK346" s="366"/>
      <c r="AL346" s="366"/>
      <c r="AM346" s="366"/>
      <c r="AN346" s="366"/>
      <c r="AO346" s="366"/>
      <c r="AP346" s="366"/>
      <c r="AQ346" s="366"/>
      <c r="AR346" s="366"/>
      <c r="AS346" s="366"/>
      <c r="AT346" s="366"/>
      <c r="AU346" s="366"/>
      <c r="AV346" s="366"/>
      <c r="AW346" s="366"/>
      <c r="AX346" s="366"/>
      <c r="AY346" s="366"/>
      <c r="AZ346" s="366"/>
      <c r="BA346" s="366"/>
      <c r="BB346" s="366"/>
      <c r="BC346" s="366"/>
      <c r="BD346" s="366"/>
      <c r="BE346" s="366"/>
      <c r="BF346" s="366"/>
      <c r="BG346" s="366"/>
      <c r="BH346" s="366"/>
      <c r="BI346" s="366"/>
      <c r="BJ346" s="366"/>
      <c r="BK346" s="366"/>
      <c r="BL346" s="366"/>
      <c r="BM346" s="366"/>
      <c r="BN346" s="366"/>
      <c r="BO346" s="366"/>
      <c r="BP346" s="366"/>
      <c r="BQ346" s="366"/>
      <c r="BR346" s="366"/>
      <c r="BS346" s="366"/>
      <c r="BT346" s="366"/>
      <c r="BU346" s="366"/>
      <c r="BV346" s="366"/>
      <c r="BW346" s="366"/>
    </row>
    <row r="347" spans="1:79" s="25" customFormat="1" ht="15" customHeight="1">
      <c r="A347" s="24"/>
      <c r="B347" s="24"/>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6"/>
      <c r="Z347" s="366"/>
      <c r="AA347" s="366"/>
      <c r="AB347" s="366"/>
      <c r="AC347" s="366"/>
      <c r="AD347" s="366"/>
      <c r="AE347" s="366"/>
      <c r="AF347" s="366"/>
      <c r="AG347" s="366"/>
      <c r="AH347" s="366"/>
      <c r="AI347" s="366"/>
      <c r="AJ347" s="366"/>
      <c r="AK347" s="366"/>
      <c r="AL347" s="366"/>
      <c r="AM347" s="366"/>
      <c r="AN347" s="366"/>
      <c r="AO347" s="366"/>
      <c r="AP347" s="366"/>
      <c r="AQ347" s="366"/>
      <c r="AR347" s="366"/>
      <c r="AS347" s="366"/>
      <c r="AT347" s="366"/>
      <c r="AU347" s="366"/>
      <c r="AV347" s="366"/>
      <c r="AW347" s="366"/>
      <c r="AX347" s="366"/>
      <c r="AY347" s="366"/>
      <c r="AZ347" s="366"/>
      <c r="BA347" s="366"/>
      <c r="BB347" s="366"/>
      <c r="BC347" s="366"/>
      <c r="BD347" s="366"/>
      <c r="BE347" s="366"/>
      <c r="BF347" s="366"/>
      <c r="BG347" s="366"/>
      <c r="BH347" s="366"/>
      <c r="BI347" s="366"/>
      <c r="BJ347" s="366"/>
      <c r="BK347" s="366"/>
      <c r="BL347" s="366"/>
      <c r="BM347" s="366"/>
      <c r="BN347" s="366"/>
      <c r="BO347" s="366"/>
      <c r="BP347" s="366"/>
      <c r="BQ347" s="366"/>
      <c r="BR347" s="366"/>
      <c r="BS347" s="366"/>
      <c r="BT347" s="366"/>
      <c r="BU347" s="366"/>
      <c r="BV347" s="366"/>
      <c r="BW347" s="366"/>
    </row>
    <row r="348" spans="1:79" s="25" customFormat="1" ht="15" customHeight="1">
      <c r="A348" s="24"/>
      <c r="B348" s="24"/>
      <c r="C348" s="366"/>
      <c r="D348" s="366"/>
      <c r="E348" s="366"/>
      <c r="F348" s="366"/>
      <c r="G348" s="366"/>
      <c r="H348" s="366"/>
      <c r="I348" s="366"/>
      <c r="J348" s="366"/>
      <c r="K348" s="366"/>
      <c r="L348" s="366"/>
      <c r="M348" s="366"/>
      <c r="N348" s="366"/>
      <c r="O348" s="366"/>
      <c r="P348" s="366"/>
      <c r="Q348" s="366"/>
      <c r="R348" s="366"/>
      <c r="S348" s="366"/>
      <c r="T348" s="366"/>
      <c r="U348" s="366"/>
      <c r="V348" s="366"/>
      <c r="W348" s="366"/>
      <c r="X348" s="366"/>
      <c r="Y348" s="366"/>
      <c r="Z348" s="366"/>
      <c r="AA348" s="366"/>
      <c r="AB348" s="366"/>
      <c r="AC348" s="366"/>
      <c r="AD348" s="366"/>
      <c r="AE348" s="366"/>
      <c r="AF348" s="366"/>
      <c r="AG348" s="366"/>
      <c r="AH348" s="366"/>
      <c r="AI348" s="366"/>
      <c r="AJ348" s="366"/>
      <c r="AK348" s="366"/>
      <c r="AL348" s="366"/>
      <c r="AM348" s="366"/>
      <c r="AN348" s="366"/>
      <c r="AO348" s="366"/>
      <c r="AP348" s="366"/>
      <c r="AQ348" s="366"/>
      <c r="AR348" s="366"/>
      <c r="AS348" s="366"/>
      <c r="AT348" s="366"/>
      <c r="AU348" s="366"/>
      <c r="AV348" s="366"/>
      <c r="AW348" s="366"/>
      <c r="AX348" s="366"/>
      <c r="AY348" s="366"/>
      <c r="AZ348" s="366"/>
      <c r="BA348" s="366"/>
      <c r="BB348" s="366"/>
      <c r="BC348" s="366"/>
      <c r="BD348" s="366"/>
      <c r="BE348" s="366"/>
      <c r="BF348" s="366"/>
      <c r="BG348" s="366"/>
      <c r="BH348" s="366"/>
      <c r="BI348" s="366"/>
      <c r="BJ348" s="366"/>
      <c r="BK348" s="366"/>
      <c r="BL348" s="366"/>
      <c r="BM348" s="366"/>
      <c r="BN348" s="366"/>
      <c r="BO348" s="366"/>
      <c r="BP348" s="366"/>
      <c r="BQ348" s="366"/>
      <c r="BR348" s="366"/>
      <c r="BS348" s="366"/>
      <c r="BT348" s="366"/>
      <c r="BU348" s="366"/>
      <c r="BV348" s="366"/>
      <c r="BW348" s="366"/>
    </row>
    <row r="349" spans="1:79" s="25" customFormat="1" ht="15" customHeight="1">
      <c r="A349" s="24"/>
      <c r="B349" s="24"/>
      <c r="C349" s="366"/>
      <c r="D349" s="366"/>
      <c r="E349" s="366"/>
      <c r="F349" s="366"/>
      <c r="G349" s="366"/>
      <c r="H349" s="366"/>
      <c r="I349" s="366"/>
      <c r="J349" s="366"/>
      <c r="K349" s="366"/>
      <c r="L349" s="366"/>
      <c r="M349" s="366"/>
      <c r="N349" s="366"/>
      <c r="O349" s="366"/>
      <c r="P349" s="366"/>
      <c r="Q349" s="366"/>
      <c r="R349" s="366"/>
      <c r="S349" s="366"/>
      <c r="T349" s="366"/>
      <c r="U349" s="366"/>
      <c r="V349" s="366"/>
      <c r="W349" s="366"/>
      <c r="X349" s="366"/>
      <c r="Y349" s="366"/>
      <c r="Z349" s="366"/>
      <c r="AA349" s="366"/>
      <c r="AB349" s="366"/>
      <c r="AC349" s="366"/>
      <c r="AD349" s="366"/>
      <c r="AE349" s="366"/>
      <c r="AF349" s="366"/>
      <c r="AG349" s="366"/>
      <c r="AH349" s="366"/>
      <c r="AI349" s="366"/>
      <c r="AJ349" s="366"/>
      <c r="AK349" s="366"/>
      <c r="AL349" s="366"/>
      <c r="AM349" s="366"/>
      <c r="AN349" s="366"/>
      <c r="AO349" s="366"/>
      <c r="AP349" s="366"/>
      <c r="AQ349" s="366"/>
      <c r="AR349" s="366"/>
      <c r="AS349" s="366"/>
      <c r="AT349" s="366"/>
      <c r="AU349" s="366"/>
      <c r="AV349" s="366"/>
      <c r="AW349" s="366"/>
      <c r="AX349" s="366"/>
      <c r="AY349" s="366"/>
      <c r="AZ349" s="366"/>
      <c r="BA349" s="366"/>
      <c r="BB349" s="366"/>
      <c r="BC349" s="366"/>
      <c r="BD349" s="366"/>
      <c r="BE349" s="366"/>
      <c r="BF349" s="366"/>
      <c r="BG349" s="366"/>
      <c r="BH349" s="366"/>
      <c r="BI349" s="366"/>
      <c r="BJ349" s="366"/>
      <c r="BK349" s="366"/>
      <c r="BL349" s="366"/>
      <c r="BM349" s="366"/>
      <c r="BN349" s="366"/>
      <c r="BO349" s="366"/>
      <c r="BP349" s="366"/>
      <c r="BQ349" s="366"/>
      <c r="BR349" s="366"/>
      <c r="BS349" s="366"/>
      <c r="BT349" s="366"/>
      <c r="BU349" s="366"/>
      <c r="BV349" s="366"/>
      <c r="BW349" s="366"/>
    </row>
    <row r="350" spans="1:79" s="25" customFormat="1" ht="15" customHeight="1">
      <c r="A350" s="24"/>
      <c r="B350" s="24"/>
      <c r="C350" s="366"/>
      <c r="D350" s="366"/>
      <c r="E350" s="366"/>
      <c r="F350" s="366"/>
      <c r="G350" s="366"/>
      <c r="H350" s="366"/>
      <c r="I350" s="366"/>
      <c r="J350" s="366"/>
      <c r="K350" s="366"/>
      <c r="L350" s="366"/>
      <c r="M350" s="366"/>
      <c r="N350" s="366"/>
      <c r="O350" s="366"/>
      <c r="P350" s="366"/>
      <c r="Q350" s="366"/>
      <c r="R350" s="366"/>
      <c r="S350" s="366"/>
      <c r="T350" s="366"/>
      <c r="U350" s="366"/>
      <c r="V350" s="366"/>
      <c r="W350" s="366"/>
      <c r="X350" s="366"/>
      <c r="Y350" s="366"/>
      <c r="Z350" s="366"/>
      <c r="AA350" s="366"/>
      <c r="AB350" s="366"/>
      <c r="AC350" s="366"/>
      <c r="AD350" s="366"/>
      <c r="AE350" s="366"/>
      <c r="AF350" s="366"/>
      <c r="AG350" s="366"/>
      <c r="AH350" s="366"/>
      <c r="AI350" s="366"/>
      <c r="AJ350" s="366"/>
      <c r="AK350" s="366"/>
      <c r="AL350" s="366"/>
      <c r="AM350" s="366"/>
      <c r="AN350" s="366"/>
      <c r="AO350" s="366"/>
      <c r="AP350" s="366"/>
      <c r="AQ350" s="366"/>
      <c r="AR350" s="366"/>
      <c r="AS350" s="366"/>
      <c r="AT350" s="366"/>
      <c r="AU350" s="366"/>
      <c r="AV350" s="366"/>
      <c r="AW350" s="366"/>
      <c r="AX350" s="366"/>
      <c r="AY350" s="366"/>
      <c r="AZ350" s="366"/>
      <c r="BA350" s="366"/>
      <c r="BB350" s="366"/>
      <c r="BC350" s="366"/>
      <c r="BD350" s="366"/>
      <c r="BE350" s="366"/>
      <c r="BF350" s="366"/>
      <c r="BG350" s="366"/>
      <c r="BH350" s="366"/>
      <c r="BI350" s="366"/>
      <c r="BJ350" s="366"/>
      <c r="BK350" s="366"/>
      <c r="BL350" s="366"/>
      <c r="BM350" s="366"/>
      <c r="BN350" s="366"/>
      <c r="BO350" s="366"/>
      <c r="BP350" s="366"/>
      <c r="BQ350" s="366"/>
      <c r="BR350" s="366"/>
      <c r="BS350" s="366"/>
      <c r="BT350" s="366"/>
      <c r="BU350" s="366"/>
      <c r="BV350" s="366"/>
      <c r="BW350" s="366"/>
    </row>
    <row r="351" spans="1:79" s="25" customFormat="1" ht="15.4" hidden="1" customHeight="1">
      <c r="A351" s="24"/>
      <c r="B351" s="24"/>
      <c r="C351" s="366"/>
      <c r="D351" s="366"/>
      <c r="E351" s="366"/>
      <c r="F351" s="366"/>
      <c r="G351" s="366"/>
      <c r="H351" s="366"/>
      <c r="I351" s="366"/>
      <c r="J351" s="366"/>
      <c r="K351" s="366"/>
      <c r="L351" s="366"/>
      <c r="M351" s="366"/>
      <c r="N351" s="366"/>
      <c r="O351" s="366"/>
      <c r="P351" s="366"/>
      <c r="Q351" s="366"/>
      <c r="R351" s="366"/>
      <c r="S351" s="366"/>
      <c r="T351" s="366"/>
      <c r="U351" s="366"/>
      <c r="V351" s="366"/>
      <c r="W351" s="366"/>
      <c r="X351" s="366"/>
      <c r="Y351" s="366"/>
      <c r="Z351" s="366"/>
      <c r="AA351" s="366"/>
      <c r="AB351" s="366"/>
      <c r="AC351" s="366"/>
      <c r="AD351" s="366"/>
      <c r="AE351" s="366"/>
      <c r="AF351" s="366"/>
      <c r="AG351" s="366"/>
      <c r="AH351" s="366"/>
      <c r="AI351" s="366"/>
      <c r="AJ351" s="366"/>
      <c r="AK351" s="366"/>
      <c r="AL351" s="366"/>
      <c r="AM351" s="366"/>
      <c r="AN351" s="366"/>
      <c r="AO351" s="366"/>
      <c r="AP351" s="366"/>
      <c r="AQ351" s="366"/>
      <c r="AR351" s="366"/>
      <c r="AS351" s="366"/>
      <c r="AT351" s="366"/>
      <c r="AU351" s="366"/>
      <c r="AV351" s="366"/>
      <c r="AW351" s="366"/>
      <c r="AX351" s="366"/>
      <c r="AY351" s="366"/>
      <c r="AZ351" s="366"/>
      <c r="BA351" s="366"/>
      <c r="BB351" s="366"/>
      <c r="BC351" s="366"/>
      <c r="BD351" s="366"/>
      <c r="BE351" s="366"/>
      <c r="BF351" s="366"/>
      <c r="BG351" s="366"/>
      <c r="BH351" s="366"/>
      <c r="BI351" s="366"/>
      <c r="BJ351" s="366"/>
      <c r="BK351" s="366"/>
      <c r="BL351" s="366"/>
      <c r="BM351" s="366"/>
      <c r="BN351" s="366"/>
      <c r="BO351" s="366"/>
      <c r="BP351" s="366"/>
      <c r="BQ351" s="366"/>
      <c r="BR351" s="366"/>
      <c r="BS351" s="366"/>
      <c r="BT351" s="366"/>
      <c r="BU351" s="366"/>
      <c r="BV351" s="366"/>
      <c r="BW351" s="366"/>
    </row>
    <row r="352" spans="1:79" s="25" customFormat="1" ht="15" hidden="1" customHeight="1">
      <c r="A352" s="24"/>
      <c r="B352" s="24"/>
      <c r="C352" s="366"/>
      <c r="D352" s="366"/>
      <c r="E352" s="366"/>
      <c r="F352" s="366"/>
      <c r="G352" s="366"/>
      <c r="H352" s="366"/>
      <c r="I352" s="366"/>
      <c r="J352" s="366"/>
      <c r="K352" s="366"/>
      <c r="L352" s="366"/>
      <c r="M352" s="366"/>
      <c r="N352" s="366"/>
      <c r="O352" s="366"/>
      <c r="P352" s="366"/>
      <c r="Q352" s="366"/>
      <c r="R352" s="366"/>
      <c r="S352" s="366"/>
      <c r="T352" s="366"/>
      <c r="U352" s="366"/>
      <c r="V352" s="366"/>
      <c r="W352" s="366"/>
      <c r="X352" s="366"/>
      <c r="Y352" s="366"/>
      <c r="Z352" s="366"/>
      <c r="AA352" s="366"/>
      <c r="AB352" s="366"/>
      <c r="AC352" s="366"/>
      <c r="AD352" s="366"/>
      <c r="AE352" s="366"/>
      <c r="AF352" s="366"/>
      <c r="AG352" s="366"/>
      <c r="AH352" s="366"/>
      <c r="AI352" s="366"/>
      <c r="AJ352" s="366"/>
      <c r="AK352" s="366"/>
      <c r="AL352" s="366"/>
      <c r="AM352" s="366"/>
      <c r="AN352" s="366"/>
      <c r="AO352" s="366"/>
      <c r="AP352" s="366"/>
      <c r="AQ352" s="366"/>
      <c r="AR352" s="366"/>
      <c r="AS352" s="366"/>
      <c r="AT352" s="366"/>
      <c r="AU352" s="366"/>
      <c r="AV352" s="366"/>
      <c r="AW352" s="366"/>
      <c r="AX352" s="366"/>
      <c r="AY352" s="366"/>
      <c r="AZ352" s="366"/>
      <c r="BA352" s="366"/>
      <c r="BB352" s="366"/>
      <c r="BC352" s="366"/>
      <c r="BD352" s="366"/>
      <c r="BE352" s="366"/>
      <c r="BF352" s="366"/>
      <c r="BG352" s="366"/>
      <c r="BH352" s="366"/>
      <c r="BI352" s="366"/>
      <c r="BJ352" s="366"/>
      <c r="BK352" s="366"/>
      <c r="BL352" s="366"/>
      <c r="BM352" s="366"/>
      <c r="BN352" s="366"/>
      <c r="BO352" s="366"/>
      <c r="BP352" s="366"/>
      <c r="BQ352" s="366"/>
      <c r="BR352" s="366"/>
      <c r="BS352" s="366"/>
      <c r="BT352" s="366"/>
      <c r="BU352" s="366"/>
      <c r="BV352" s="366"/>
      <c r="BW352" s="366"/>
    </row>
    <row r="353" spans="1:93" s="25" customFormat="1" ht="15" hidden="1" customHeight="1">
      <c r="A353" s="24"/>
      <c r="B353" s="24"/>
      <c r="C353" s="366"/>
      <c r="D353" s="366"/>
      <c r="E353" s="366"/>
      <c r="F353" s="366"/>
      <c r="G353" s="366"/>
      <c r="H353" s="366"/>
      <c r="I353" s="366"/>
      <c r="J353" s="366"/>
      <c r="K353" s="366"/>
      <c r="L353" s="366"/>
      <c r="M353" s="366"/>
      <c r="N353" s="366"/>
      <c r="O353" s="366"/>
      <c r="P353" s="366"/>
      <c r="Q353" s="366"/>
      <c r="R353" s="366"/>
      <c r="S353" s="366"/>
      <c r="T353" s="366"/>
      <c r="U353" s="366"/>
      <c r="V353" s="366"/>
      <c r="W353" s="366"/>
      <c r="X353" s="366"/>
      <c r="Y353" s="366"/>
      <c r="Z353" s="366"/>
      <c r="AA353" s="366"/>
      <c r="AB353" s="366"/>
      <c r="AC353" s="366"/>
      <c r="AD353" s="366"/>
      <c r="AE353" s="366"/>
      <c r="AF353" s="366"/>
      <c r="AG353" s="366"/>
      <c r="AH353" s="366"/>
      <c r="AI353" s="366"/>
      <c r="AJ353" s="366"/>
      <c r="AK353" s="366"/>
      <c r="AL353" s="366"/>
      <c r="AM353" s="366"/>
      <c r="AN353" s="366"/>
      <c r="AO353" s="366"/>
      <c r="AP353" s="366"/>
      <c r="AQ353" s="366"/>
      <c r="AR353" s="366"/>
      <c r="AS353" s="366"/>
      <c r="AT353" s="366"/>
      <c r="AU353" s="366"/>
      <c r="AV353" s="366"/>
      <c r="AW353" s="366"/>
      <c r="AX353" s="366"/>
      <c r="AY353" s="366"/>
      <c r="AZ353" s="366"/>
      <c r="BA353" s="366"/>
      <c r="BB353" s="366"/>
      <c r="BC353" s="366"/>
      <c r="BD353" s="366"/>
      <c r="BE353" s="366"/>
      <c r="BF353" s="366"/>
      <c r="BG353" s="366"/>
      <c r="BH353" s="366"/>
      <c r="BI353" s="366"/>
      <c r="BJ353" s="366"/>
      <c r="BK353" s="366"/>
      <c r="BL353" s="366"/>
      <c r="BM353" s="366"/>
      <c r="BN353" s="366"/>
      <c r="BO353" s="366"/>
      <c r="BP353" s="366"/>
      <c r="BQ353" s="366"/>
      <c r="BR353" s="366"/>
      <c r="BS353" s="366"/>
      <c r="BT353" s="366"/>
      <c r="BU353" s="366"/>
      <c r="BV353" s="366"/>
      <c r="BW353" s="366"/>
    </row>
    <row r="354" spans="1:93" s="25" customFormat="1" ht="15" customHeight="1">
      <c r="A354" s="24"/>
      <c r="B354" s="24"/>
      <c r="C354" s="366"/>
      <c r="D354" s="366"/>
      <c r="E354" s="366"/>
      <c r="F354" s="366"/>
      <c r="G354" s="366"/>
      <c r="H354" s="366"/>
      <c r="I354" s="366"/>
      <c r="J354" s="366"/>
      <c r="K354" s="366"/>
      <c r="L354" s="366"/>
      <c r="M354" s="366"/>
      <c r="N354" s="366"/>
      <c r="O354" s="366"/>
      <c r="P354" s="366"/>
      <c r="Q354" s="366"/>
      <c r="R354" s="366"/>
      <c r="S354" s="366"/>
      <c r="T354" s="366"/>
      <c r="U354" s="366"/>
      <c r="V354" s="366"/>
      <c r="W354" s="366"/>
      <c r="X354" s="366"/>
      <c r="Y354" s="366"/>
      <c r="Z354" s="366"/>
      <c r="AA354" s="366"/>
      <c r="AB354" s="366"/>
      <c r="AC354" s="366"/>
      <c r="AD354" s="366"/>
      <c r="AE354" s="366"/>
      <c r="AF354" s="366"/>
      <c r="AG354" s="366"/>
      <c r="AH354" s="366"/>
      <c r="AI354" s="366"/>
      <c r="AJ354" s="366"/>
      <c r="AK354" s="366"/>
      <c r="AL354" s="366"/>
      <c r="AM354" s="366"/>
      <c r="AN354" s="366"/>
      <c r="AO354" s="366"/>
      <c r="AP354" s="366"/>
      <c r="AQ354" s="366"/>
      <c r="AR354" s="366"/>
      <c r="AS354" s="366"/>
      <c r="AT354" s="366"/>
      <c r="AU354" s="366"/>
      <c r="AV354" s="366"/>
      <c r="AW354" s="366"/>
      <c r="AX354" s="366"/>
      <c r="AY354" s="366"/>
      <c r="AZ354" s="366"/>
      <c r="BA354" s="366"/>
      <c r="BB354" s="366"/>
      <c r="BC354" s="366"/>
      <c r="BD354" s="366"/>
      <c r="BE354" s="366"/>
      <c r="BF354" s="366"/>
      <c r="BG354" s="366"/>
      <c r="BH354" s="366"/>
      <c r="BI354" s="366"/>
      <c r="BJ354" s="366"/>
      <c r="BK354" s="366"/>
      <c r="BL354" s="366"/>
      <c r="BM354" s="366"/>
      <c r="BN354" s="366"/>
      <c r="BO354" s="366"/>
      <c r="BP354" s="366"/>
      <c r="BQ354" s="366"/>
      <c r="BR354" s="366"/>
      <c r="BS354" s="366"/>
      <c r="BT354" s="366"/>
      <c r="BU354" s="366"/>
      <c r="BV354" s="366"/>
      <c r="BW354" s="366"/>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69" t="s">
        <v>692</v>
      </c>
      <c r="B356" s="369"/>
      <c r="C356" s="369"/>
      <c r="D356" s="369"/>
      <c r="E356" s="369"/>
      <c r="F356" s="369"/>
      <c r="G356" s="369"/>
      <c r="H356" s="369"/>
      <c r="I356" s="369"/>
      <c r="J356" s="369"/>
      <c r="K356" s="369"/>
      <c r="L356" s="369"/>
      <c r="M356" s="369"/>
      <c r="N356" s="369"/>
      <c r="O356" s="369"/>
      <c r="P356" s="369"/>
      <c r="Q356" s="369"/>
      <c r="R356" s="369"/>
      <c r="S356" s="369"/>
      <c r="T356" s="369"/>
      <c r="U356" s="369"/>
      <c r="V356" s="369"/>
      <c r="W356" s="369"/>
      <c r="X356" s="369"/>
      <c r="Y356" s="369"/>
      <c r="Z356" s="369"/>
      <c r="AA356" s="369"/>
      <c r="AB356" s="369"/>
      <c r="AC356" s="369"/>
      <c r="AD356" s="369"/>
      <c r="AE356" s="369"/>
      <c r="AF356" s="369"/>
      <c r="AG356" s="369"/>
      <c r="AH356" s="369"/>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c r="BP356" s="369"/>
      <c r="BQ356" s="369"/>
      <c r="BR356" s="369"/>
      <c r="BS356" s="369"/>
      <c r="BT356" s="369"/>
      <c r="BU356" s="369"/>
      <c r="BV356" s="369"/>
      <c r="BW356" s="369"/>
      <c r="BX356" s="369"/>
      <c r="BY356" s="369"/>
      <c r="BZ356" s="369"/>
    </row>
    <row r="357" spans="1:93" s="25" customFormat="1" ht="15" customHeight="1">
      <c r="A357" s="365" t="s">
        <v>693</v>
      </c>
      <c r="B357" s="365"/>
      <c r="C357" s="365"/>
      <c r="D357" s="365"/>
      <c r="E357" s="365"/>
      <c r="F357" s="365"/>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c r="AK357" s="365"/>
      <c r="AL357" s="365"/>
      <c r="AM357" s="365"/>
      <c r="AN357" s="365"/>
      <c r="AO357" s="365"/>
      <c r="AP357" s="365"/>
      <c r="AQ357" s="365"/>
      <c r="AR357" s="365"/>
      <c r="AS357" s="365"/>
      <c r="AT357" s="365"/>
      <c r="AU357" s="365"/>
      <c r="AV357" s="365"/>
      <c r="AW357" s="365"/>
      <c r="AX357" s="365"/>
      <c r="AY357" s="365"/>
      <c r="AZ357" s="365"/>
      <c r="BA357" s="365"/>
      <c r="BB357" s="365"/>
      <c r="BC357" s="365"/>
      <c r="BD357" s="365"/>
      <c r="BE357" s="365"/>
      <c r="BF357" s="365"/>
      <c r="BG357" s="365"/>
      <c r="BH357" s="365"/>
      <c r="BI357" s="365"/>
      <c r="BJ357" s="365"/>
      <c r="BK357" s="365"/>
      <c r="BL357" s="365"/>
      <c r="BM357" s="365"/>
      <c r="BN357" s="365"/>
      <c r="BO357" s="365"/>
      <c r="BP357" s="365"/>
      <c r="BQ357" s="365"/>
      <c r="BR357" s="365"/>
      <c r="BS357" s="365"/>
      <c r="BT357" s="365"/>
      <c r="BU357" s="365"/>
      <c r="BV357" s="365"/>
      <c r="BW357" s="365"/>
      <c r="BX357" s="365"/>
      <c r="BY357" s="365"/>
      <c r="BZ357" s="365"/>
    </row>
    <row r="358" spans="1:93" s="25" customFormat="1" ht="24.75" customHeight="1">
      <c r="A358" s="367" t="s">
        <v>694</v>
      </c>
      <c r="B358" s="367"/>
      <c r="C358" s="367"/>
      <c r="D358" s="368" t="s">
        <v>695</v>
      </c>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c r="AA358" s="368"/>
      <c r="AB358" s="368"/>
      <c r="AC358" s="368"/>
      <c r="AD358" s="368"/>
      <c r="AE358" s="368"/>
      <c r="AF358" s="368"/>
      <c r="AG358" s="368"/>
      <c r="AH358" s="368"/>
      <c r="AI358" s="368"/>
      <c r="AJ358" s="368"/>
      <c r="AK358" s="368"/>
      <c r="AL358" s="368"/>
      <c r="AM358" s="368"/>
      <c r="AN358" s="368"/>
      <c r="AO358" s="368"/>
      <c r="AP358" s="368"/>
      <c r="AQ358" s="368"/>
      <c r="AR358" s="368"/>
      <c r="AS358" s="368"/>
      <c r="AT358" s="368"/>
      <c r="AU358" s="368"/>
      <c r="AV358" s="368"/>
      <c r="AW358" s="368"/>
      <c r="AX358" s="368"/>
      <c r="AY358" s="368"/>
      <c r="AZ358" s="368"/>
      <c r="BA358" s="368"/>
      <c r="BB358" s="368"/>
      <c r="BC358" s="368"/>
      <c r="BD358" s="368"/>
      <c r="BE358" s="368"/>
      <c r="BF358" s="368"/>
      <c r="BG358" s="368"/>
      <c r="BH358" s="368"/>
      <c r="BI358" s="368"/>
      <c r="BJ358" s="368"/>
      <c r="BK358" s="368"/>
      <c r="BL358" s="368"/>
      <c r="BM358" s="368"/>
      <c r="BN358" s="368"/>
      <c r="BO358" s="368"/>
      <c r="BP358" s="368"/>
      <c r="BQ358" s="368"/>
      <c r="BR358" s="368"/>
      <c r="BS358" s="368"/>
      <c r="BT358" s="368"/>
      <c r="BU358" s="368"/>
      <c r="BV358" s="368"/>
      <c r="BW358" s="368"/>
      <c r="BX358" s="368"/>
      <c r="BY358" s="368"/>
      <c r="BZ358" s="368"/>
    </row>
    <row r="359" spans="1:93" s="25" customFormat="1" ht="24.75" customHeight="1">
      <c r="A359" s="367" t="s">
        <v>696</v>
      </c>
      <c r="B359" s="367"/>
      <c r="C359" s="367"/>
      <c r="D359" s="368" t="s">
        <v>697</v>
      </c>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c r="AA359" s="368"/>
      <c r="AB359" s="368"/>
      <c r="AC359" s="368"/>
      <c r="AD359" s="368"/>
      <c r="AE359" s="368"/>
      <c r="AF359" s="368"/>
      <c r="AG359" s="368"/>
      <c r="AH359" s="368"/>
      <c r="AI359" s="368"/>
      <c r="AJ359" s="368"/>
      <c r="AK359" s="368"/>
      <c r="AL359" s="368"/>
      <c r="AM359" s="368"/>
      <c r="AN359" s="368"/>
      <c r="AO359" s="368"/>
      <c r="AP359" s="368"/>
      <c r="AQ359" s="368"/>
      <c r="AR359" s="368"/>
      <c r="AS359" s="368"/>
      <c r="AT359" s="368"/>
      <c r="AU359" s="368"/>
      <c r="AV359" s="368"/>
      <c r="AW359" s="368"/>
      <c r="AX359" s="368"/>
      <c r="AY359" s="368"/>
      <c r="AZ359" s="368"/>
      <c r="BA359" s="368"/>
      <c r="BB359" s="368"/>
      <c r="BC359" s="368"/>
      <c r="BD359" s="368"/>
      <c r="BE359" s="368"/>
      <c r="BF359" s="368"/>
      <c r="BG359" s="368"/>
      <c r="BH359" s="368"/>
      <c r="BI359" s="368"/>
      <c r="BJ359" s="368"/>
      <c r="BK359" s="368"/>
      <c r="BL359" s="368"/>
      <c r="BM359" s="368"/>
      <c r="BN359" s="368"/>
      <c r="BO359" s="368"/>
      <c r="BP359" s="368"/>
      <c r="BQ359" s="368"/>
      <c r="BR359" s="368"/>
      <c r="BS359" s="368"/>
      <c r="BT359" s="368"/>
      <c r="BU359" s="368"/>
      <c r="BV359" s="368"/>
      <c r="BW359" s="368"/>
      <c r="BX359" s="368"/>
      <c r="BY359" s="368"/>
      <c r="BZ359" s="368"/>
    </row>
    <row r="360" spans="1:93" s="25" customFormat="1" ht="15" customHeight="1">
      <c r="A360" s="365" t="s">
        <v>698</v>
      </c>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c r="AK360" s="365"/>
      <c r="AL360" s="365"/>
      <c r="AM360" s="365"/>
      <c r="AN360" s="365"/>
      <c r="AO360" s="365"/>
      <c r="AP360" s="365"/>
      <c r="AQ360" s="365"/>
      <c r="AR360" s="365"/>
      <c r="AS360" s="365"/>
      <c r="AT360" s="365"/>
      <c r="AU360" s="365"/>
      <c r="AV360" s="365"/>
      <c r="AW360" s="365"/>
      <c r="AX360" s="365"/>
      <c r="AY360" s="365"/>
      <c r="AZ360" s="365"/>
      <c r="BA360" s="365"/>
      <c r="BB360" s="365"/>
      <c r="BC360" s="365"/>
      <c r="BD360" s="365"/>
      <c r="BE360" s="365"/>
      <c r="BF360" s="365"/>
      <c r="BG360" s="365"/>
      <c r="BH360" s="365"/>
      <c r="BI360" s="365"/>
      <c r="BJ360" s="365"/>
      <c r="BK360" s="365"/>
      <c r="BL360" s="365"/>
      <c r="BM360" s="365"/>
      <c r="BN360" s="365"/>
      <c r="BO360" s="365"/>
      <c r="BP360" s="365"/>
      <c r="BQ360" s="365"/>
      <c r="BR360" s="365"/>
      <c r="BS360" s="365"/>
      <c r="BT360" s="365"/>
      <c r="BU360" s="365"/>
      <c r="BV360" s="365"/>
      <c r="BW360" s="365"/>
      <c r="BX360" s="365"/>
      <c r="BY360" s="365"/>
      <c r="BZ360" s="365"/>
    </row>
    <row r="361" spans="1:93" s="25" customFormat="1" ht="15" customHeight="1">
      <c r="A361" s="367" t="s">
        <v>694</v>
      </c>
      <c r="B361" s="367"/>
      <c r="C361" s="367"/>
      <c r="D361" s="368" t="s">
        <v>699</v>
      </c>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c r="AA361" s="368"/>
      <c r="AB361" s="368"/>
      <c r="AC361" s="368"/>
      <c r="AD361" s="368"/>
      <c r="AE361" s="368"/>
      <c r="AF361" s="368"/>
      <c r="AG361" s="368"/>
      <c r="AH361" s="368"/>
      <c r="AI361" s="368"/>
      <c r="AJ361" s="368"/>
      <c r="AK361" s="368"/>
      <c r="AL361" s="368"/>
      <c r="AM361" s="368"/>
      <c r="AN361" s="368"/>
      <c r="AO361" s="368"/>
      <c r="AP361" s="368"/>
      <c r="AQ361" s="368"/>
      <c r="AR361" s="368"/>
      <c r="AS361" s="368"/>
      <c r="AT361" s="368"/>
      <c r="AU361" s="368"/>
      <c r="AV361" s="368"/>
      <c r="AW361" s="368"/>
      <c r="AX361" s="368"/>
      <c r="AY361" s="368"/>
      <c r="AZ361" s="368"/>
      <c r="BA361" s="368"/>
      <c r="BB361" s="368"/>
      <c r="BC361" s="368"/>
      <c r="BD361" s="368"/>
      <c r="BE361" s="368"/>
      <c r="BF361" s="368"/>
      <c r="BG361" s="368"/>
      <c r="BH361" s="368"/>
      <c r="BI361" s="368"/>
      <c r="BJ361" s="368"/>
      <c r="BK361" s="368"/>
      <c r="BL361" s="368"/>
      <c r="BM361" s="368"/>
      <c r="BN361" s="368"/>
      <c r="BO361" s="368"/>
      <c r="BP361" s="368"/>
      <c r="BQ361" s="368"/>
      <c r="BR361" s="368"/>
      <c r="BS361" s="368"/>
      <c r="BT361" s="368"/>
      <c r="BU361" s="368"/>
      <c r="BV361" s="368"/>
      <c r="BW361" s="368"/>
      <c r="BX361" s="368"/>
      <c r="BY361" s="368"/>
      <c r="BZ361" s="368"/>
    </row>
    <row r="362" spans="1:93" s="25" customFormat="1" ht="24.75" customHeight="1">
      <c r="A362" s="367" t="s">
        <v>696</v>
      </c>
      <c r="B362" s="367"/>
      <c r="C362" s="367"/>
      <c r="D362" s="368" t="s">
        <v>700</v>
      </c>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c r="AA362" s="368"/>
      <c r="AB362" s="368"/>
      <c r="AC362" s="368"/>
      <c r="AD362" s="368"/>
      <c r="AE362" s="368"/>
      <c r="AF362" s="368"/>
      <c r="AG362" s="368"/>
      <c r="AH362" s="368"/>
      <c r="AI362" s="368"/>
      <c r="AJ362" s="368"/>
      <c r="AK362" s="368"/>
      <c r="AL362" s="368"/>
      <c r="AM362" s="368"/>
      <c r="AN362" s="368"/>
      <c r="AO362" s="368"/>
      <c r="AP362" s="368"/>
      <c r="AQ362" s="368"/>
      <c r="AR362" s="368"/>
      <c r="AS362" s="368"/>
      <c r="AT362" s="368"/>
      <c r="AU362" s="368"/>
      <c r="AV362" s="368"/>
      <c r="AW362" s="368"/>
      <c r="AX362" s="368"/>
      <c r="AY362" s="368"/>
      <c r="AZ362" s="368"/>
      <c r="BA362" s="368"/>
      <c r="BB362" s="368"/>
      <c r="BC362" s="368"/>
      <c r="BD362" s="368"/>
      <c r="BE362" s="368"/>
      <c r="BF362" s="368"/>
      <c r="BG362" s="368"/>
      <c r="BH362" s="368"/>
      <c r="BI362" s="368"/>
      <c r="BJ362" s="368"/>
      <c r="BK362" s="368"/>
      <c r="BL362" s="368"/>
      <c r="BM362" s="368"/>
      <c r="BN362" s="368"/>
      <c r="BO362" s="368"/>
      <c r="BP362" s="368"/>
      <c r="BQ362" s="368"/>
      <c r="BR362" s="368"/>
      <c r="BS362" s="368"/>
      <c r="BT362" s="368"/>
      <c r="BU362" s="368"/>
      <c r="BV362" s="368"/>
      <c r="BW362" s="368"/>
      <c r="BX362" s="368"/>
      <c r="BY362" s="368"/>
      <c r="BZ362" s="368"/>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350" t="s">
        <v>701</v>
      </c>
      <c r="B364" s="350"/>
      <c r="C364" s="350"/>
      <c r="D364" s="350"/>
      <c r="E364" s="350"/>
      <c r="F364" s="350"/>
      <c r="G364" s="350"/>
      <c r="H364" s="350"/>
      <c r="I364" s="350"/>
      <c r="J364" s="350"/>
      <c r="K364" s="350"/>
      <c r="L364" s="350"/>
      <c r="M364" s="350"/>
      <c r="N364" s="350"/>
      <c r="O364" s="350"/>
      <c r="P364" s="350"/>
      <c r="Q364" s="350"/>
      <c r="R364" s="350"/>
      <c r="S364" s="350"/>
      <c r="T364" s="350"/>
      <c r="U364" s="350"/>
      <c r="V364" s="350"/>
      <c r="W364" s="350"/>
      <c r="X364" s="350"/>
      <c r="Y364" s="350"/>
      <c r="Z364" s="350"/>
      <c r="AA364" s="350"/>
      <c r="AB364" s="350"/>
      <c r="AC364" s="350"/>
      <c r="AD364" s="350"/>
      <c r="AE364" s="350"/>
      <c r="AF364" s="350"/>
      <c r="AG364" s="350"/>
      <c r="AH364" s="350"/>
      <c r="AI364" s="350"/>
      <c r="AJ364" s="350"/>
      <c r="AK364" s="350"/>
      <c r="AL364" s="350"/>
      <c r="AM364" s="350"/>
      <c r="AN364" s="350"/>
      <c r="AO364" s="350"/>
      <c r="AP364" s="350"/>
      <c r="AQ364" s="350"/>
      <c r="AR364" s="350"/>
      <c r="AS364" s="350"/>
      <c r="AT364" s="350"/>
      <c r="AU364" s="350"/>
      <c r="AV364" s="350"/>
      <c r="AW364" s="350"/>
      <c r="AX364" s="350"/>
      <c r="AY364" s="350"/>
      <c r="AZ364" s="350"/>
      <c r="BA364" s="350"/>
      <c r="BB364" s="350"/>
      <c r="BC364" s="350"/>
      <c r="BD364" s="350"/>
      <c r="BE364" s="350"/>
      <c r="BF364" s="350"/>
      <c r="BG364" s="350"/>
      <c r="BH364" s="350"/>
      <c r="BI364" s="350"/>
      <c r="BJ364" s="350"/>
      <c r="BK364" s="350"/>
      <c r="BL364" s="350"/>
      <c r="BM364" s="350"/>
      <c r="BN364" s="350"/>
      <c r="BO364" s="350"/>
      <c r="BP364" s="350"/>
      <c r="BQ364" s="350"/>
      <c r="BR364" s="350"/>
      <c r="BS364" s="350"/>
      <c r="BT364" s="350"/>
      <c r="BU364" s="350"/>
      <c r="BV364" s="350"/>
      <c r="BW364" s="350"/>
      <c r="BX364" s="350"/>
      <c r="BY364" s="350"/>
      <c r="BZ364" s="350"/>
    </row>
    <row r="365" spans="1:93" s="25" customFormat="1" ht="15" customHeight="1">
      <c r="A365" s="24" t="s">
        <v>702</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703</v>
      </c>
      <c r="D366" s="24"/>
      <c r="E366" s="24"/>
      <c r="F366" s="24"/>
      <c r="G366" s="24"/>
      <c r="H366" s="24"/>
      <c r="I366" s="24"/>
      <c r="J366" s="24"/>
      <c r="K366" s="24"/>
      <c r="L366" s="24"/>
      <c r="M366" s="24"/>
      <c r="N366" s="24"/>
      <c r="O366" s="24"/>
      <c r="P366" s="24"/>
      <c r="Q366" s="24"/>
      <c r="R366" s="24" t="s">
        <v>704</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75" t="s">
        <v>1101</v>
      </c>
      <c r="CK366" s="375"/>
      <c r="CL366" s="375"/>
      <c r="CM366" s="375"/>
      <c r="CN366" s="375"/>
      <c r="CO366" s="375"/>
    </row>
    <row r="367" spans="1:93" s="25" customFormat="1" ht="15" customHeight="1">
      <c r="A367" s="24"/>
      <c r="B367" s="24"/>
      <c r="C367" s="24" t="s">
        <v>705</v>
      </c>
      <c r="D367" s="24"/>
      <c r="E367" s="24"/>
      <c r="F367" s="24"/>
      <c r="G367" s="24"/>
      <c r="H367" s="24"/>
      <c r="I367" s="24"/>
      <c r="J367" s="24"/>
      <c r="K367" s="24"/>
      <c r="L367" s="24"/>
      <c r="M367" s="24"/>
      <c r="N367" s="24"/>
      <c r="O367" s="24"/>
      <c r="P367" s="24"/>
      <c r="Q367" s="24"/>
      <c r="R367" s="24" t="s">
        <v>706</v>
      </c>
      <c r="S367" s="24"/>
      <c r="T367" s="24"/>
      <c r="U367" s="24"/>
      <c r="V367" s="259"/>
      <c r="W367" s="259"/>
      <c r="X367" s="259"/>
      <c r="Y367" s="260"/>
      <c r="Z367" s="260"/>
      <c r="AA367" s="260"/>
      <c r="AB367" s="260"/>
      <c r="AC367" s="260"/>
      <c r="AD367" s="260"/>
      <c r="AE367" s="260"/>
      <c r="AF367" s="260"/>
      <c r="AG367" s="260"/>
      <c r="AH367" s="260"/>
      <c r="AI367" s="260"/>
      <c r="AJ367" s="260"/>
      <c r="AK367" s="260"/>
      <c r="AL367" s="260"/>
      <c r="AM367" s="24" t="s">
        <v>707</v>
      </c>
      <c r="AN367" s="24"/>
      <c r="AO367" s="24"/>
      <c r="AP367" s="24"/>
      <c r="AQ367" s="24"/>
      <c r="AR367" s="24"/>
      <c r="AS367" s="24"/>
      <c r="AT367" s="24"/>
      <c r="AU367" s="24"/>
      <c r="AV367" s="24"/>
      <c r="AW367" s="24"/>
      <c r="AX367" s="24"/>
      <c r="AY367" s="24"/>
      <c r="AZ367" s="24"/>
      <c r="BA367" s="24"/>
      <c r="BB367" s="350"/>
      <c r="BC367" s="350"/>
      <c r="BD367" s="350"/>
      <c r="BE367" s="371"/>
      <c r="BF367" s="372"/>
      <c r="BG367" s="372"/>
      <c r="BH367" s="371"/>
      <c r="BI367" s="371"/>
      <c r="BJ367" s="371"/>
      <c r="BK367" s="24" t="s">
        <v>2</v>
      </c>
      <c r="BL367" s="24"/>
      <c r="BM367" s="259"/>
      <c r="BN367" s="259"/>
      <c r="BO367" s="259"/>
      <c r="BP367" s="24" t="s">
        <v>3</v>
      </c>
      <c r="BQ367" s="24"/>
      <c r="BR367" s="259"/>
      <c r="BS367" s="259"/>
      <c r="BT367" s="259"/>
      <c r="BU367" s="24" t="s">
        <v>4</v>
      </c>
      <c r="BV367" s="24"/>
      <c r="BW367" s="24"/>
      <c r="BX367" s="24"/>
      <c r="BY367" s="24"/>
      <c r="BZ367" s="24"/>
      <c r="CJ367" s="375"/>
      <c r="CK367" s="375"/>
      <c r="CL367" s="375"/>
      <c r="CM367" s="375"/>
      <c r="CN367" s="375"/>
      <c r="CO367" s="375"/>
    </row>
    <row r="368" spans="1:93" s="25" customFormat="1" ht="15" customHeight="1">
      <c r="A368" s="76" t="s">
        <v>708</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75"/>
      <c r="CK368" s="375"/>
      <c r="CL368" s="375"/>
      <c r="CM368" s="375"/>
      <c r="CN368" s="375"/>
      <c r="CO368" s="375"/>
    </row>
    <row r="369" spans="1:93" s="25" customFormat="1" ht="15" customHeight="1">
      <c r="A369" s="24"/>
      <c r="B369" s="33" t="s">
        <v>709</v>
      </c>
      <c r="C369" s="24"/>
      <c r="D369" s="24"/>
      <c r="E369" s="24" t="s">
        <v>710</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76"/>
      <c r="CK369" s="376"/>
      <c r="CL369" s="376"/>
      <c r="CM369" s="376"/>
      <c r="CN369" s="376"/>
      <c r="CO369" s="376"/>
    </row>
    <row r="370" spans="1:93" s="25" customFormat="1" ht="15" customHeight="1">
      <c r="A370" s="24"/>
      <c r="B370" s="33"/>
      <c r="C370" s="24"/>
      <c r="D370" s="24"/>
      <c r="E370" s="24" t="s">
        <v>711</v>
      </c>
      <c r="F370" s="24"/>
      <c r="G370" s="24"/>
      <c r="H370" s="24"/>
      <c r="I370" s="24"/>
      <c r="J370" s="24"/>
      <c r="K370" s="24"/>
      <c r="L370" s="24"/>
      <c r="M370" s="24"/>
      <c r="N370" s="24"/>
      <c r="O370" s="24"/>
      <c r="P370" s="24"/>
      <c r="Q370" s="24"/>
      <c r="R370" s="24"/>
      <c r="S370" s="24"/>
      <c r="T370" s="24"/>
      <c r="U370" s="24"/>
      <c r="V370" s="24" t="s">
        <v>56</v>
      </c>
      <c r="W370" s="24"/>
      <c r="X370" s="245"/>
      <c r="Y370" s="245"/>
      <c r="Z370" s="245"/>
      <c r="AA370" s="245"/>
      <c r="AB370" s="245"/>
      <c r="AC370" s="245"/>
      <c r="AD370" s="245"/>
      <c r="AE370" s="245"/>
      <c r="AF370" s="245"/>
      <c r="AG370" s="245"/>
      <c r="AH370" s="245"/>
      <c r="AI370" s="245"/>
      <c r="AJ370" s="245"/>
      <c r="AK370" s="245"/>
      <c r="AL370" s="245"/>
      <c r="AM370" s="24" t="s">
        <v>707</v>
      </c>
      <c r="AN370" s="24"/>
      <c r="AO370" s="24"/>
      <c r="AP370" s="24"/>
      <c r="AQ370" s="24"/>
      <c r="AR370" s="24"/>
      <c r="AS370" s="24"/>
      <c r="AT370" s="24"/>
      <c r="AU370" s="24"/>
      <c r="AV370" s="24"/>
      <c r="AW370" s="24"/>
      <c r="AX370" s="24"/>
      <c r="AY370" s="24"/>
      <c r="AZ370" s="24"/>
      <c r="BA370" s="24"/>
      <c r="BB370" s="259"/>
      <c r="BC370" s="259"/>
      <c r="BD370" s="259"/>
      <c r="BE370" s="370"/>
      <c r="BF370" s="277"/>
      <c r="BG370" s="277"/>
      <c r="BH370" s="370"/>
      <c r="BI370" s="370"/>
      <c r="BJ370" s="370"/>
      <c r="BK370" s="24" t="s">
        <v>2</v>
      </c>
      <c r="BL370" s="24"/>
      <c r="BM370" s="259"/>
      <c r="BN370" s="259"/>
      <c r="BO370" s="259"/>
      <c r="BP370" s="24" t="s">
        <v>3</v>
      </c>
      <c r="BQ370" s="24"/>
      <c r="BR370" s="259"/>
      <c r="BS370" s="259"/>
      <c r="BT370" s="259"/>
      <c r="BU370" s="24" t="s">
        <v>4</v>
      </c>
      <c r="BV370" s="24"/>
      <c r="BW370" s="24"/>
      <c r="BX370" s="24"/>
      <c r="BY370" s="24"/>
      <c r="BZ370" s="24"/>
      <c r="CA370" s="78"/>
      <c r="CJ370" s="376"/>
      <c r="CK370" s="376"/>
      <c r="CL370" s="376"/>
      <c r="CM370" s="376"/>
      <c r="CN370" s="376"/>
      <c r="CO370" s="376"/>
    </row>
    <row r="371" spans="1:93" s="25" customFormat="1" ht="15" customHeight="1">
      <c r="A371" s="24"/>
      <c r="B371" s="33" t="s">
        <v>712</v>
      </c>
      <c r="C371" s="24"/>
      <c r="D371" s="24"/>
      <c r="E371" s="24" t="s">
        <v>710</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76"/>
      <c r="CK371" s="376"/>
      <c r="CL371" s="376"/>
      <c r="CM371" s="376"/>
      <c r="CN371" s="376"/>
      <c r="CO371" s="376"/>
    </row>
    <row r="372" spans="1:93" s="25" customFormat="1" ht="24.75" customHeight="1">
      <c r="A372" s="24"/>
      <c r="B372" s="33"/>
      <c r="C372" s="24"/>
      <c r="D372" s="24"/>
      <c r="E372" s="24" t="s">
        <v>711</v>
      </c>
      <c r="F372" s="24"/>
      <c r="G372" s="24"/>
      <c r="H372" s="24"/>
      <c r="I372" s="24"/>
      <c r="J372" s="24"/>
      <c r="K372" s="24"/>
      <c r="L372" s="24"/>
      <c r="M372" s="24"/>
      <c r="N372" s="24"/>
      <c r="O372" s="24"/>
      <c r="P372" s="24"/>
      <c r="Q372" s="24"/>
      <c r="R372" s="24"/>
      <c r="S372" s="24"/>
      <c r="T372" s="24"/>
      <c r="U372" s="24"/>
      <c r="V372" s="24" t="s">
        <v>56</v>
      </c>
      <c r="W372" s="24"/>
      <c r="X372" s="245"/>
      <c r="Y372" s="245"/>
      <c r="Z372" s="245"/>
      <c r="AA372" s="245"/>
      <c r="AB372" s="245"/>
      <c r="AC372" s="245"/>
      <c r="AD372" s="245"/>
      <c r="AE372" s="245"/>
      <c r="AF372" s="245"/>
      <c r="AG372" s="245"/>
      <c r="AH372" s="245"/>
      <c r="AI372" s="245"/>
      <c r="AJ372" s="245"/>
      <c r="AK372" s="245"/>
      <c r="AL372" s="245"/>
      <c r="AM372" s="24" t="s">
        <v>707</v>
      </c>
      <c r="AN372" s="24"/>
      <c r="AO372" s="24"/>
      <c r="AP372" s="24"/>
      <c r="AQ372" s="24"/>
      <c r="AR372" s="24"/>
      <c r="AS372" s="24"/>
      <c r="AT372" s="24"/>
      <c r="AU372" s="24"/>
      <c r="AV372" s="24"/>
      <c r="AW372" s="24"/>
      <c r="AX372" s="24"/>
      <c r="AY372" s="24"/>
      <c r="AZ372" s="24"/>
      <c r="BA372" s="24"/>
      <c r="BB372" s="259"/>
      <c r="BC372" s="259"/>
      <c r="BD372" s="259"/>
      <c r="BE372" s="370"/>
      <c r="BF372" s="277"/>
      <c r="BG372" s="277"/>
      <c r="BH372" s="370"/>
      <c r="BI372" s="370"/>
      <c r="BJ372" s="370"/>
      <c r="BK372" s="24" t="s">
        <v>2</v>
      </c>
      <c r="BL372" s="24"/>
      <c r="BM372" s="259"/>
      <c r="BN372" s="259"/>
      <c r="BO372" s="259"/>
      <c r="BP372" s="24" t="s">
        <v>3</v>
      </c>
      <c r="BQ372" s="24"/>
      <c r="BR372" s="259"/>
      <c r="BS372" s="259"/>
      <c r="BT372" s="259"/>
      <c r="BU372" s="24" t="s">
        <v>4</v>
      </c>
      <c r="BV372" s="24"/>
      <c r="BW372" s="24"/>
      <c r="BX372" s="24"/>
      <c r="BY372" s="24"/>
      <c r="BZ372" s="24"/>
      <c r="CA372" s="78"/>
    </row>
    <row r="373" spans="1:93" s="25" customFormat="1" ht="24.75" customHeight="1">
      <c r="A373" s="24"/>
      <c r="B373" s="33" t="s">
        <v>713</v>
      </c>
      <c r="C373" s="24"/>
      <c r="D373" s="24"/>
      <c r="E373" s="24" t="s">
        <v>710</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711</v>
      </c>
      <c r="F374" s="28"/>
      <c r="G374" s="28"/>
      <c r="H374" s="28"/>
      <c r="I374" s="28"/>
      <c r="J374" s="28"/>
      <c r="K374" s="28"/>
      <c r="L374" s="28"/>
      <c r="M374" s="28"/>
      <c r="N374" s="28"/>
      <c r="O374" s="28"/>
      <c r="P374" s="28"/>
      <c r="Q374" s="28"/>
      <c r="R374" s="28"/>
      <c r="S374" s="28"/>
      <c r="T374" s="28"/>
      <c r="U374" s="28"/>
      <c r="V374" s="28" t="s">
        <v>56</v>
      </c>
      <c r="W374" s="28"/>
      <c r="X374" s="248"/>
      <c r="Y374" s="248"/>
      <c r="Z374" s="248"/>
      <c r="AA374" s="248"/>
      <c r="AB374" s="248"/>
      <c r="AC374" s="248"/>
      <c r="AD374" s="248"/>
      <c r="AE374" s="248"/>
      <c r="AF374" s="248"/>
      <c r="AG374" s="248"/>
      <c r="AH374" s="248"/>
      <c r="AI374" s="248"/>
      <c r="AJ374" s="248"/>
      <c r="AK374" s="248"/>
      <c r="AL374" s="248"/>
      <c r="AM374" s="28" t="s">
        <v>707</v>
      </c>
      <c r="AN374" s="28"/>
      <c r="AO374" s="28"/>
      <c r="AP374" s="28"/>
      <c r="AQ374" s="28"/>
      <c r="AR374" s="28"/>
      <c r="AS374" s="28"/>
      <c r="AT374" s="28"/>
      <c r="AU374" s="28"/>
      <c r="AV374" s="28"/>
      <c r="AW374" s="28"/>
      <c r="AX374" s="28"/>
      <c r="AY374" s="28"/>
      <c r="AZ374" s="28"/>
      <c r="BA374" s="28"/>
      <c r="BB374" s="350"/>
      <c r="BC374" s="350"/>
      <c r="BD374" s="350"/>
      <c r="BE374" s="371"/>
      <c r="BF374" s="372"/>
      <c r="BG374" s="372"/>
      <c r="BH374" s="371"/>
      <c r="BI374" s="371"/>
      <c r="BJ374" s="371"/>
      <c r="BK374" s="28" t="s">
        <v>2</v>
      </c>
      <c r="BL374" s="28"/>
      <c r="BM374" s="350"/>
      <c r="BN374" s="350"/>
      <c r="BO374" s="350"/>
      <c r="BP374" s="28" t="s">
        <v>3</v>
      </c>
      <c r="BQ374" s="28"/>
      <c r="BR374" s="350"/>
      <c r="BS374" s="350"/>
      <c r="BT374" s="350"/>
      <c r="BU374" s="28" t="s">
        <v>4</v>
      </c>
      <c r="BV374" s="28"/>
      <c r="BW374" s="28"/>
      <c r="BX374" s="28"/>
      <c r="BY374" s="28"/>
      <c r="BZ374" s="28"/>
      <c r="CA374" s="78"/>
    </row>
    <row r="375" spans="1:93" s="25" customFormat="1" ht="15" customHeight="1">
      <c r="A375" s="24" t="s">
        <v>714</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715</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716</v>
      </c>
      <c r="F377" s="28"/>
      <c r="G377" s="28"/>
      <c r="H377" s="28"/>
      <c r="I377" s="28"/>
      <c r="J377" s="28"/>
      <c r="K377" s="28"/>
      <c r="L377" s="28"/>
      <c r="M377" s="28"/>
      <c r="N377" s="28"/>
      <c r="O377" s="28"/>
      <c r="P377" s="28"/>
      <c r="Q377" s="28"/>
      <c r="R377" s="28"/>
      <c r="S377" s="28"/>
      <c r="T377" s="28"/>
      <c r="U377" s="28"/>
      <c r="V377" s="28" t="s">
        <v>56</v>
      </c>
      <c r="W377" s="28"/>
      <c r="X377" s="248"/>
      <c r="Y377" s="248"/>
      <c r="Z377" s="248"/>
      <c r="AA377" s="248"/>
      <c r="AB377" s="248"/>
      <c r="AC377" s="248"/>
      <c r="AD377" s="248"/>
      <c r="AE377" s="248"/>
      <c r="AF377" s="248"/>
      <c r="AG377" s="248"/>
      <c r="AH377" s="248"/>
      <c r="AI377" s="248"/>
      <c r="AJ377" s="248"/>
      <c r="AK377" s="248"/>
      <c r="AL377" s="248"/>
      <c r="AM377" s="28" t="s">
        <v>707</v>
      </c>
      <c r="AN377" s="28"/>
      <c r="AO377" s="28"/>
      <c r="AP377" s="28"/>
      <c r="AQ377" s="28"/>
      <c r="AR377" s="28"/>
      <c r="AS377" s="28"/>
      <c r="AT377" s="28"/>
      <c r="AU377" s="28"/>
      <c r="AV377" s="28"/>
      <c r="AW377" s="28"/>
      <c r="AX377" s="28"/>
      <c r="AY377" s="28"/>
      <c r="AZ377" s="28"/>
      <c r="BA377" s="28"/>
      <c r="BB377" s="350"/>
      <c r="BC377" s="350"/>
      <c r="BD377" s="350"/>
      <c r="BE377" s="371"/>
      <c r="BF377" s="372"/>
      <c r="BG377" s="372"/>
      <c r="BH377" s="371"/>
      <c r="BI377" s="371"/>
      <c r="BJ377" s="371"/>
      <c r="BK377" s="28" t="s">
        <v>2</v>
      </c>
      <c r="BL377" s="28"/>
      <c r="BM377" s="350"/>
      <c r="BN377" s="350"/>
      <c r="BO377" s="350"/>
      <c r="BP377" s="28" t="s">
        <v>3</v>
      </c>
      <c r="BQ377" s="28"/>
      <c r="BR377" s="350"/>
      <c r="BS377" s="350"/>
      <c r="BT377" s="350"/>
      <c r="BU377" s="28" t="s">
        <v>4</v>
      </c>
      <c r="BV377" s="28"/>
      <c r="BW377" s="28"/>
      <c r="BX377" s="28"/>
      <c r="BY377" s="28"/>
      <c r="BZ377" s="28"/>
      <c r="CA377" s="24"/>
    </row>
    <row r="378" spans="1:93" s="25" customFormat="1" ht="15" customHeight="1">
      <c r="A378" s="24" t="s">
        <v>717</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709</v>
      </c>
      <c r="C379" s="24"/>
      <c r="D379" s="24"/>
      <c r="E379" s="24" t="s">
        <v>718</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719</v>
      </c>
      <c r="F380" s="24"/>
      <c r="G380" s="24"/>
      <c r="H380" s="24"/>
      <c r="I380" s="24"/>
      <c r="J380" s="24"/>
      <c r="K380" s="24"/>
      <c r="L380" s="24"/>
      <c r="M380" s="24"/>
      <c r="N380" s="24"/>
      <c r="O380" s="24"/>
      <c r="P380" s="24"/>
      <c r="Q380" s="370"/>
      <c r="R380" s="277"/>
      <c r="S380" s="277"/>
      <c r="T380" s="277"/>
      <c r="U380" s="370"/>
      <c r="V380" s="277"/>
      <c r="W380" s="277"/>
      <c r="X380" s="24" t="s">
        <v>2</v>
      </c>
      <c r="Y380" s="24"/>
      <c r="Z380" s="259"/>
      <c r="AA380" s="259"/>
      <c r="AB380" s="259"/>
      <c r="AC380" s="24" t="s">
        <v>3</v>
      </c>
      <c r="AD380" s="24"/>
      <c r="AE380" s="259"/>
      <c r="AF380" s="259"/>
      <c r="AG380" s="259"/>
      <c r="AH380" s="24" t="s">
        <v>4</v>
      </c>
      <c r="AI380" s="24"/>
      <c r="AJ380" s="24"/>
      <c r="AK380" s="24"/>
      <c r="AL380" s="24"/>
      <c r="AM380" s="24"/>
      <c r="AN380" s="24"/>
      <c r="AO380" s="24"/>
    </row>
    <row r="381" spans="1:93" s="25" customFormat="1" ht="15" customHeight="1">
      <c r="A381" s="24"/>
      <c r="B381" s="24"/>
      <c r="C381" s="24"/>
      <c r="D381" s="24"/>
      <c r="E381" s="24" t="s">
        <v>720</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721</v>
      </c>
      <c r="F382" s="24"/>
      <c r="G382" s="24"/>
      <c r="H382" s="24"/>
      <c r="I382" s="24"/>
      <c r="J382" s="24"/>
      <c r="K382" s="24"/>
      <c r="L382" s="24"/>
      <c r="M382" s="24"/>
      <c r="N382" s="24"/>
      <c r="O382" s="24"/>
      <c r="P382" s="24"/>
      <c r="Q382" s="24"/>
      <c r="R382" s="24"/>
      <c r="S382" s="24"/>
      <c r="T382" s="24"/>
      <c r="U382" s="24"/>
      <c r="V382" s="24" t="s">
        <v>56</v>
      </c>
      <c r="W382" s="24"/>
      <c r="X382" s="245"/>
      <c r="Y382" s="245"/>
      <c r="Z382" s="245"/>
      <c r="AA382" s="245"/>
      <c r="AB382" s="245"/>
      <c r="AC382" s="245"/>
      <c r="AD382" s="245"/>
      <c r="AE382" s="245"/>
      <c r="AF382" s="245"/>
      <c r="AG382" s="245"/>
      <c r="AH382" s="245"/>
      <c r="AI382" s="245"/>
      <c r="AJ382" s="245"/>
      <c r="AK382" s="245"/>
      <c r="AL382" s="245"/>
      <c r="AM382" s="24" t="s">
        <v>722</v>
      </c>
      <c r="AN382" s="24"/>
      <c r="AO382" s="24"/>
      <c r="AP382" s="24"/>
      <c r="AQ382" s="24"/>
      <c r="AR382" s="24"/>
      <c r="AS382" s="24"/>
      <c r="AT382" s="24"/>
      <c r="AU382" s="24"/>
      <c r="AV382" s="24"/>
      <c r="AW382" s="24"/>
      <c r="AX382" s="24"/>
      <c r="AY382" s="24"/>
      <c r="AZ382" s="24"/>
      <c r="BA382" s="24"/>
      <c r="BB382" s="259"/>
      <c r="BC382" s="259"/>
      <c r="BD382" s="259"/>
      <c r="BE382" s="370"/>
      <c r="BF382" s="277"/>
      <c r="BG382" s="277"/>
      <c r="BH382" s="370"/>
      <c r="BI382" s="370"/>
      <c r="BJ382" s="370"/>
      <c r="BK382" s="24" t="s">
        <v>2</v>
      </c>
      <c r="BL382" s="24"/>
      <c r="BM382" s="259"/>
      <c r="BN382" s="259"/>
      <c r="BO382" s="259"/>
      <c r="BP382" s="24" t="s">
        <v>3</v>
      </c>
      <c r="BQ382" s="24"/>
      <c r="BR382" s="259"/>
      <c r="BS382" s="259"/>
      <c r="BT382" s="259"/>
      <c r="BU382" s="24" t="s">
        <v>4</v>
      </c>
      <c r="BV382" s="24"/>
      <c r="BW382" s="24"/>
      <c r="BX382" s="24"/>
      <c r="BY382" s="24"/>
      <c r="BZ382" s="24"/>
    </row>
    <row r="383" spans="1:93" s="78" customFormat="1" ht="15" customHeight="1">
      <c r="A383" s="24"/>
      <c r="B383" s="33" t="s">
        <v>712</v>
      </c>
      <c r="C383" s="24"/>
      <c r="D383" s="24"/>
      <c r="E383" s="24" t="s">
        <v>718</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719</v>
      </c>
      <c r="F384" s="24"/>
      <c r="G384" s="24"/>
      <c r="H384" s="24"/>
      <c r="I384" s="24"/>
      <c r="J384" s="24"/>
      <c r="K384" s="24"/>
      <c r="L384" s="24"/>
      <c r="M384" s="24"/>
      <c r="N384" s="24"/>
      <c r="O384" s="24"/>
      <c r="P384" s="24"/>
      <c r="Q384" s="370"/>
      <c r="R384" s="277"/>
      <c r="S384" s="277"/>
      <c r="T384" s="277"/>
      <c r="U384" s="370"/>
      <c r="V384" s="277"/>
      <c r="W384" s="277"/>
      <c r="X384" s="24" t="s">
        <v>2</v>
      </c>
      <c r="Y384" s="24"/>
      <c r="Z384" s="259"/>
      <c r="AA384" s="259"/>
      <c r="AB384" s="259"/>
      <c r="AC384" s="24" t="s">
        <v>3</v>
      </c>
      <c r="AD384" s="24"/>
      <c r="AE384" s="259"/>
      <c r="AF384" s="259"/>
      <c r="AG384" s="259"/>
      <c r="AH384" s="24" t="s">
        <v>4</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720</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721</v>
      </c>
      <c r="F386" s="24"/>
      <c r="G386" s="24"/>
      <c r="H386" s="24"/>
      <c r="I386" s="24"/>
      <c r="J386" s="24"/>
      <c r="K386" s="24"/>
      <c r="L386" s="24"/>
      <c r="M386" s="24"/>
      <c r="N386" s="24"/>
      <c r="O386" s="24"/>
      <c r="P386" s="24"/>
      <c r="Q386" s="24"/>
      <c r="R386" s="24"/>
      <c r="S386" s="24"/>
      <c r="T386" s="24"/>
      <c r="U386" s="24"/>
      <c r="V386" s="24" t="s">
        <v>56</v>
      </c>
      <c r="W386" s="24"/>
      <c r="X386" s="245"/>
      <c r="Y386" s="245"/>
      <c r="Z386" s="245"/>
      <c r="AA386" s="245"/>
      <c r="AB386" s="245"/>
      <c r="AC386" s="245"/>
      <c r="AD386" s="245"/>
      <c r="AE386" s="245"/>
      <c r="AF386" s="245"/>
      <c r="AG386" s="245"/>
      <c r="AH386" s="245"/>
      <c r="AI386" s="245"/>
      <c r="AJ386" s="245"/>
      <c r="AK386" s="245"/>
      <c r="AL386" s="245"/>
      <c r="AM386" s="24" t="s">
        <v>722</v>
      </c>
      <c r="AN386" s="24"/>
      <c r="AO386" s="24"/>
      <c r="AP386" s="24"/>
      <c r="AQ386" s="24"/>
      <c r="AR386" s="24"/>
      <c r="AS386" s="24"/>
      <c r="AT386" s="24"/>
      <c r="AU386" s="24"/>
      <c r="AV386" s="24"/>
      <c r="AW386" s="24"/>
      <c r="AX386" s="24"/>
      <c r="AY386" s="24"/>
      <c r="AZ386" s="24"/>
      <c r="BA386" s="24"/>
      <c r="BB386" s="259"/>
      <c r="BC386" s="259"/>
      <c r="BD386" s="259"/>
      <c r="BE386" s="370"/>
      <c r="BF386" s="277"/>
      <c r="BG386" s="277"/>
      <c r="BH386" s="370"/>
      <c r="BI386" s="370"/>
      <c r="BJ386" s="370"/>
      <c r="BK386" s="24" t="s">
        <v>2</v>
      </c>
      <c r="BL386" s="24"/>
      <c r="BM386" s="259"/>
      <c r="BN386" s="259"/>
      <c r="BO386" s="259"/>
      <c r="BP386" s="24" t="s">
        <v>3</v>
      </c>
      <c r="BQ386" s="24"/>
      <c r="BR386" s="259"/>
      <c r="BS386" s="259"/>
      <c r="BT386" s="259"/>
      <c r="BU386" s="24" t="s">
        <v>4</v>
      </c>
      <c r="BV386" s="24"/>
      <c r="BW386" s="24"/>
      <c r="BX386" s="24"/>
      <c r="BY386" s="24"/>
      <c r="BZ386" s="24"/>
      <c r="CA386" s="25"/>
    </row>
    <row r="387" spans="1:88" s="78" customFormat="1" ht="22.5" customHeight="1">
      <c r="A387" s="24"/>
      <c r="B387" s="33" t="s">
        <v>713</v>
      </c>
      <c r="C387" s="24"/>
      <c r="D387" s="24"/>
      <c r="E387" s="24" t="s">
        <v>718</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719</v>
      </c>
      <c r="F388" s="24"/>
      <c r="G388" s="24"/>
      <c r="H388" s="24"/>
      <c r="I388" s="24"/>
      <c r="J388" s="24"/>
      <c r="K388" s="24"/>
      <c r="L388" s="24"/>
      <c r="M388" s="24"/>
      <c r="N388" s="24"/>
      <c r="O388" s="24"/>
      <c r="P388" s="24"/>
      <c r="Q388" s="370"/>
      <c r="R388" s="277"/>
      <c r="S388" s="277"/>
      <c r="T388" s="277"/>
      <c r="U388" s="370"/>
      <c r="V388" s="277"/>
      <c r="W388" s="277"/>
      <c r="X388" s="24" t="s">
        <v>2</v>
      </c>
      <c r="Y388" s="24"/>
      <c r="Z388" s="259"/>
      <c r="AA388" s="259"/>
      <c r="AB388" s="259"/>
      <c r="AC388" s="24" t="s">
        <v>3</v>
      </c>
      <c r="AD388" s="24"/>
      <c r="AE388" s="259"/>
      <c r="AF388" s="259"/>
      <c r="AG388" s="259"/>
      <c r="AH388" s="24" t="s">
        <v>4</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720</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721</v>
      </c>
      <c r="F390" s="24"/>
      <c r="G390" s="24"/>
      <c r="H390" s="24"/>
      <c r="I390" s="24"/>
      <c r="J390" s="24"/>
      <c r="K390" s="24"/>
      <c r="L390" s="24"/>
      <c r="M390" s="24"/>
      <c r="N390" s="24"/>
      <c r="O390" s="24"/>
      <c r="P390" s="24"/>
      <c r="Q390" s="24"/>
      <c r="R390" s="24"/>
      <c r="S390" s="24"/>
      <c r="T390" s="24"/>
      <c r="U390" s="24"/>
      <c r="V390" s="24" t="s">
        <v>56</v>
      </c>
      <c r="W390" s="24"/>
      <c r="X390" s="245"/>
      <c r="Y390" s="245"/>
      <c r="Z390" s="245"/>
      <c r="AA390" s="245"/>
      <c r="AB390" s="245"/>
      <c r="AC390" s="245"/>
      <c r="AD390" s="245"/>
      <c r="AE390" s="245"/>
      <c r="AF390" s="245"/>
      <c r="AG390" s="245"/>
      <c r="AH390" s="245"/>
      <c r="AI390" s="245"/>
      <c r="AJ390" s="245"/>
      <c r="AK390" s="245"/>
      <c r="AL390" s="245"/>
      <c r="AM390" s="24" t="s">
        <v>722</v>
      </c>
      <c r="AN390" s="24"/>
      <c r="AO390" s="24"/>
      <c r="AP390" s="24"/>
      <c r="AQ390" s="24"/>
      <c r="AR390" s="24"/>
      <c r="AS390" s="24"/>
      <c r="AT390" s="24"/>
      <c r="AU390" s="24"/>
      <c r="AV390" s="24"/>
      <c r="AW390" s="24"/>
      <c r="AX390" s="24"/>
      <c r="AY390" s="24"/>
      <c r="AZ390" s="24"/>
      <c r="BA390" s="24"/>
      <c r="BB390" s="350"/>
      <c r="BC390" s="350"/>
      <c r="BD390" s="350"/>
      <c r="BE390" s="371"/>
      <c r="BF390" s="372"/>
      <c r="BG390" s="372"/>
      <c r="BH390" s="371"/>
      <c r="BI390" s="371"/>
      <c r="BJ390" s="371"/>
      <c r="BK390" s="24" t="s">
        <v>2</v>
      </c>
      <c r="BL390" s="24"/>
      <c r="BM390" s="259"/>
      <c r="BN390" s="259"/>
      <c r="BO390" s="259"/>
      <c r="BP390" s="24" t="s">
        <v>3</v>
      </c>
      <c r="BQ390" s="24"/>
      <c r="BR390" s="259"/>
      <c r="BS390" s="259"/>
      <c r="BT390" s="259"/>
      <c r="BU390" s="24" t="s">
        <v>4</v>
      </c>
      <c r="BV390" s="24"/>
      <c r="BW390" s="24"/>
      <c r="BX390" s="24"/>
      <c r="BY390" s="24"/>
    </row>
    <row r="391" spans="1:88" s="24" customFormat="1" ht="25.5" customHeight="1">
      <c r="A391" s="76" t="s">
        <v>723</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724</v>
      </c>
      <c r="F392" s="24"/>
      <c r="G392" s="24"/>
      <c r="H392" s="24"/>
      <c r="I392" s="24"/>
      <c r="J392" s="24"/>
      <c r="K392" s="24"/>
      <c r="L392" s="24"/>
      <c r="M392" s="24"/>
      <c r="N392" s="24"/>
      <c r="O392" s="24"/>
      <c r="P392" s="24"/>
      <c r="Q392" s="370"/>
      <c r="R392" s="277"/>
      <c r="S392" s="277"/>
      <c r="T392" s="277"/>
      <c r="U392" s="370"/>
      <c r="V392" s="277"/>
      <c r="W392" s="277"/>
      <c r="X392" s="24" t="s">
        <v>2</v>
      </c>
      <c r="Y392" s="24"/>
      <c r="Z392" s="259"/>
      <c r="AA392" s="259"/>
      <c r="AB392" s="259"/>
      <c r="AC392" s="24" t="s">
        <v>3</v>
      </c>
      <c r="AD392" s="24"/>
      <c r="AE392" s="259"/>
      <c r="AF392" s="259"/>
      <c r="AG392" s="259"/>
      <c r="AH392" s="24" t="s">
        <v>4</v>
      </c>
      <c r="AI392" s="24"/>
      <c r="AJ392" s="24"/>
      <c r="AK392" s="24"/>
      <c r="AL392" s="24"/>
      <c r="AM392" s="24"/>
      <c r="AN392" s="24"/>
      <c r="AO392" s="24"/>
    </row>
    <row r="393" spans="1:88" s="25" customFormat="1" ht="14.25" customHeight="1">
      <c r="A393" s="24"/>
      <c r="B393" s="24"/>
      <c r="C393" s="24"/>
      <c r="D393" s="24"/>
      <c r="E393" s="24" t="s">
        <v>725</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726</v>
      </c>
      <c r="F394" s="28"/>
      <c r="G394" s="28"/>
      <c r="H394" s="28"/>
      <c r="I394" s="28"/>
      <c r="J394" s="28"/>
      <c r="K394" s="28"/>
      <c r="L394" s="28"/>
      <c r="M394" s="28"/>
      <c r="N394" s="28"/>
      <c r="O394" s="28"/>
      <c r="P394" s="28"/>
      <c r="Q394" s="28"/>
      <c r="R394" s="28"/>
      <c r="S394" s="28"/>
      <c r="T394" s="28"/>
      <c r="U394" s="28"/>
      <c r="V394" s="28" t="s">
        <v>56</v>
      </c>
      <c r="W394" s="28"/>
      <c r="X394" s="248"/>
      <c r="Y394" s="248"/>
      <c r="Z394" s="248"/>
      <c r="AA394" s="248"/>
      <c r="AB394" s="248"/>
      <c r="AC394" s="248"/>
      <c r="AD394" s="248"/>
      <c r="AE394" s="248"/>
      <c r="AF394" s="248"/>
      <c r="AG394" s="248"/>
      <c r="AH394" s="248"/>
      <c r="AI394" s="248"/>
      <c r="AJ394" s="248"/>
      <c r="AK394" s="248"/>
      <c r="AL394" s="248"/>
      <c r="AM394" s="28" t="s">
        <v>722</v>
      </c>
      <c r="AN394" s="28"/>
      <c r="AO394" s="28"/>
      <c r="AP394" s="28"/>
      <c r="AQ394" s="28"/>
      <c r="AR394" s="28"/>
      <c r="AS394" s="28"/>
      <c r="AT394" s="28"/>
      <c r="AU394" s="28"/>
      <c r="AV394" s="28"/>
      <c r="AW394" s="28"/>
      <c r="AX394" s="28"/>
      <c r="AY394" s="28"/>
      <c r="AZ394" s="28"/>
      <c r="BA394" s="28"/>
      <c r="BB394" s="350"/>
      <c r="BC394" s="350"/>
      <c r="BD394" s="350"/>
      <c r="BE394" s="371"/>
      <c r="BF394" s="372"/>
      <c r="BG394" s="372"/>
      <c r="BH394" s="371"/>
      <c r="BI394" s="371"/>
      <c r="BJ394" s="371"/>
      <c r="BK394" s="28" t="s">
        <v>2</v>
      </c>
      <c r="BL394" s="28"/>
      <c r="BM394" s="350"/>
      <c r="BN394" s="350"/>
      <c r="BO394" s="350"/>
      <c r="BP394" s="28" t="s">
        <v>3</v>
      </c>
      <c r="BQ394" s="28"/>
      <c r="BR394" s="350"/>
      <c r="BS394" s="350"/>
      <c r="BT394" s="350"/>
      <c r="BU394" s="28" t="s">
        <v>4</v>
      </c>
      <c r="BV394" s="28"/>
      <c r="BW394" s="28"/>
      <c r="BX394" s="28"/>
      <c r="BY394" s="28"/>
      <c r="BZ394" s="28"/>
    </row>
    <row r="395" spans="1:88" s="25" customFormat="1" ht="14.25" customHeight="1">
      <c r="A395" s="24" t="s">
        <v>727</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J396" s="80" t="s">
        <v>561</v>
      </c>
    </row>
    <row r="397" spans="1:88" s="25" customFormat="1" ht="14.25" customHeight="1">
      <c r="A397" s="24"/>
      <c r="B397" s="24"/>
      <c r="C397" s="24"/>
      <c r="D397" s="24"/>
      <c r="E397" s="24"/>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J397" s="80" t="s">
        <v>1</v>
      </c>
    </row>
    <row r="398" spans="1:88" s="25" customFormat="1" ht="14.25" customHeight="1">
      <c r="A398" s="24"/>
      <c r="B398" s="24"/>
      <c r="C398" s="24"/>
      <c r="D398" s="24"/>
      <c r="E398" s="24"/>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row>
    <row r="399" spans="1:88" s="25" customFormat="1" ht="14.25" customHeight="1">
      <c r="A399" s="76" t="s">
        <v>728</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row>
    <row r="401" spans="1:79" s="25" customFormat="1" ht="14.25" customHeight="1">
      <c r="A401" s="24"/>
      <c r="B401" s="24"/>
      <c r="C401" s="24"/>
      <c r="D401" s="24"/>
      <c r="E401" s="24"/>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row>
    <row r="402" spans="1:79" s="25" customFormat="1" ht="14.25" customHeight="1">
      <c r="A402" s="24"/>
      <c r="B402" s="24"/>
      <c r="C402" s="24"/>
      <c r="D402" s="24"/>
      <c r="E402" s="24"/>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row>
    <row r="403" spans="1:79" s="25" customFormat="1" ht="14.25" customHeight="1">
      <c r="A403" s="24"/>
      <c r="B403" s="24"/>
      <c r="C403" s="24"/>
      <c r="D403" s="24"/>
      <c r="E403" s="24"/>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row>
    <row r="404" spans="1:79" s="25" customFormat="1" ht="14.25" customHeight="1">
      <c r="A404" s="373" t="s">
        <v>729</v>
      </c>
      <c r="B404" s="373"/>
      <c r="C404" s="373"/>
      <c r="D404" s="373"/>
      <c r="E404" s="373"/>
      <c r="F404" s="373"/>
      <c r="G404" s="373"/>
      <c r="H404" s="373"/>
      <c r="I404" s="373"/>
      <c r="J404" s="373"/>
      <c r="K404" s="373"/>
      <c r="L404" s="373"/>
      <c r="M404" s="373"/>
      <c r="N404" s="373"/>
      <c r="O404" s="373"/>
      <c r="P404" s="373"/>
      <c r="Q404" s="373"/>
      <c r="R404" s="373"/>
      <c r="S404" s="373"/>
      <c r="T404" s="373"/>
      <c r="U404" s="373"/>
      <c r="V404" s="373"/>
      <c r="W404" s="373"/>
      <c r="X404" s="373"/>
      <c r="Y404" s="373"/>
      <c r="Z404" s="373"/>
      <c r="AA404" s="373"/>
      <c r="AB404" s="373"/>
      <c r="AC404" s="373"/>
      <c r="AD404" s="373"/>
      <c r="AE404" s="373"/>
      <c r="AF404" s="373"/>
      <c r="AG404" s="373"/>
      <c r="AH404" s="373"/>
      <c r="AI404" s="373"/>
      <c r="AJ404" s="373"/>
      <c r="AK404" s="373"/>
      <c r="AL404" s="373"/>
      <c r="AM404" s="373"/>
      <c r="AN404" s="373"/>
      <c r="AO404" s="373"/>
      <c r="AP404" s="373"/>
      <c r="AQ404" s="373"/>
      <c r="AR404" s="373"/>
      <c r="AS404" s="373"/>
      <c r="AT404" s="373"/>
      <c r="AU404" s="373"/>
      <c r="AV404" s="373"/>
      <c r="AW404" s="373"/>
      <c r="AX404" s="373"/>
      <c r="AY404" s="373"/>
      <c r="AZ404" s="373"/>
      <c r="BA404" s="373"/>
      <c r="BB404" s="373"/>
      <c r="BC404" s="373"/>
      <c r="BD404" s="373"/>
      <c r="BE404" s="373"/>
      <c r="BF404" s="373"/>
      <c r="BG404" s="373"/>
      <c r="BH404" s="373"/>
      <c r="BI404" s="81"/>
      <c r="BJ404" s="81"/>
      <c r="BK404" s="373"/>
      <c r="BL404" s="373"/>
      <c r="BM404" s="373"/>
      <c r="BN404" s="373"/>
      <c r="BO404" s="373"/>
      <c r="BP404" s="373"/>
      <c r="BQ404" s="373"/>
      <c r="BR404" s="373"/>
      <c r="BS404" s="373"/>
      <c r="BT404" s="373"/>
      <c r="BU404" s="81"/>
      <c r="BV404" s="81" t="s">
        <v>730</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AF277:AG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A362:C362"/>
    <mergeCell ref="D362:BZ362"/>
    <mergeCell ref="A364:BZ364"/>
    <mergeCell ref="CJ366:CO368"/>
    <mergeCell ref="V367:X367"/>
    <mergeCell ref="Y367:AL367"/>
    <mergeCell ref="BB367:BD367"/>
    <mergeCell ref="BE367:BG367"/>
    <mergeCell ref="BH367:BJ367"/>
    <mergeCell ref="BM367:BO367"/>
    <mergeCell ref="BR367:BT367"/>
    <mergeCell ref="CJ369:CO371"/>
    <mergeCell ref="X370:AL370"/>
    <mergeCell ref="BB370:BD370"/>
    <mergeCell ref="BE370:BG370"/>
    <mergeCell ref="BH370:BJ370"/>
    <mergeCell ref="BM370:BO370"/>
    <mergeCell ref="BR370:BT370"/>
    <mergeCell ref="E310:M310"/>
    <mergeCell ref="E314:F314"/>
    <mergeCell ref="X374:AL374"/>
    <mergeCell ref="BB374:BD374"/>
    <mergeCell ref="BE374:BG374"/>
    <mergeCell ref="BH374:BJ374"/>
    <mergeCell ref="BM374:BO374"/>
    <mergeCell ref="BR374:BT374"/>
    <mergeCell ref="X372:AL372"/>
    <mergeCell ref="BB372:BD372"/>
    <mergeCell ref="BE372:BG372"/>
    <mergeCell ref="BH372:BJ372"/>
    <mergeCell ref="BM372:BO372"/>
    <mergeCell ref="BR372:BT372"/>
    <mergeCell ref="BH382:BJ382"/>
    <mergeCell ref="BM382:BO382"/>
    <mergeCell ref="BR382:BT382"/>
    <mergeCell ref="BB382:BD382"/>
    <mergeCell ref="X377:AL377"/>
    <mergeCell ref="BB377:BD377"/>
    <mergeCell ref="BE377:BG377"/>
    <mergeCell ref="BH377:BJ377"/>
    <mergeCell ref="BM377:BO377"/>
    <mergeCell ref="BR377:BT377"/>
    <mergeCell ref="F403:BZ403"/>
    <mergeCell ref="A404:BH404"/>
    <mergeCell ref="BK404:BT404"/>
    <mergeCell ref="F396:BZ396"/>
    <mergeCell ref="F397:BZ397"/>
    <mergeCell ref="F398:BZ398"/>
    <mergeCell ref="F400:BZ400"/>
    <mergeCell ref="F401:BZ401"/>
    <mergeCell ref="F402:BZ402"/>
    <mergeCell ref="Q380:T380"/>
    <mergeCell ref="U380:W380"/>
    <mergeCell ref="Z380:AB380"/>
    <mergeCell ref="AE380:AG380"/>
    <mergeCell ref="X382:AL382"/>
    <mergeCell ref="BE394:BG394"/>
    <mergeCell ref="BH394:BJ394"/>
    <mergeCell ref="BM394:BO394"/>
    <mergeCell ref="BR394:BT394"/>
    <mergeCell ref="BE390:BG390"/>
    <mergeCell ref="BH390:BJ390"/>
    <mergeCell ref="BM390:BO390"/>
    <mergeCell ref="BR390:BT390"/>
    <mergeCell ref="Q392:T392"/>
    <mergeCell ref="U392:W392"/>
    <mergeCell ref="Z392:AB392"/>
    <mergeCell ref="AE392:AG392"/>
    <mergeCell ref="Q388:T388"/>
    <mergeCell ref="U388:W388"/>
    <mergeCell ref="BE386:BG386"/>
    <mergeCell ref="BH386:BJ386"/>
    <mergeCell ref="BM386:BO386"/>
    <mergeCell ref="BR386:BT386"/>
    <mergeCell ref="BE382:BG382"/>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 ref="N309:O309"/>
    <mergeCell ref="P309:AJ309"/>
    <mergeCell ref="AK309:AL309"/>
    <mergeCell ref="N312:O313"/>
    <mergeCell ref="AK312:AL313"/>
    <mergeCell ref="P312:AJ313"/>
    <mergeCell ref="BV311:BW311"/>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6" max="96" width="6.75" customWidth="1"/>
    <col min="97" max="97" width="0.5" hidden="1" customWidth="1"/>
    <col min="98" max="98" width="3.875" hidden="1" customWidth="1"/>
    <col min="99" max="99" width="3.625" hidden="1" customWidth="1"/>
    <col min="100" max="100" width="1.875" customWidth="1"/>
  </cols>
  <sheetData>
    <row r="1" spans="2:99" s="2" customFormat="1" ht="15" customHeight="1">
      <c r="B1" s="28"/>
      <c r="C1" s="333" t="s">
        <v>966</v>
      </c>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R1" s="156"/>
    </row>
    <row r="2" spans="2:99" s="2" customFormat="1" ht="15.75" customHeight="1">
      <c r="B2" s="337" t="s">
        <v>956</v>
      </c>
      <c r="C2" s="76"/>
      <c r="D2" s="76" t="s">
        <v>12</v>
      </c>
      <c r="E2" s="76"/>
      <c r="F2" s="76"/>
      <c r="G2" s="76"/>
      <c r="H2" s="76"/>
      <c r="I2" s="76"/>
      <c r="J2" s="76"/>
      <c r="K2" s="76"/>
      <c r="L2" s="76"/>
      <c r="M2" s="76"/>
      <c r="N2" s="76"/>
      <c r="O2" s="76"/>
      <c r="P2" s="76"/>
      <c r="Q2" s="76"/>
      <c r="R2" s="76"/>
      <c r="S2" s="76"/>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1"/>
      <c r="CR2" s="156"/>
      <c r="CS2" s="160" t="s">
        <v>878</v>
      </c>
      <c r="CT2" s="133" t="s">
        <v>879</v>
      </c>
      <c r="CU2" s="133" t="s">
        <v>880</v>
      </c>
    </row>
    <row r="3" spans="2:99" s="2" customFormat="1" ht="15.75" customHeight="1">
      <c r="B3" s="338"/>
      <c r="C3" s="24"/>
      <c r="D3" s="24" t="s">
        <v>13</v>
      </c>
      <c r="E3" s="24"/>
      <c r="F3" s="24"/>
      <c r="G3" s="24"/>
      <c r="H3" s="24"/>
      <c r="I3" s="24"/>
      <c r="J3" s="24"/>
      <c r="K3" s="24"/>
      <c r="L3" s="24"/>
      <c r="M3" s="24"/>
      <c r="N3" s="24"/>
      <c r="O3" s="24"/>
      <c r="P3" s="24"/>
      <c r="Q3" s="24"/>
      <c r="R3" s="24"/>
      <c r="S3" s="24"/>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331"/>
      <c r="CR3" s="156"/>
      <c r="CS3" s="8" t="s">
        <v>26</v>
      </c>
      <c r="CT3" s="136" t="s">
        <v>1239</v>
      </c>
      <c r="CU3" s="136" t="s">
        <v>955</v>
      </c>
    </row>
    <row r="4" spans="2:99" s="2" customFormat="1" ht="15.75" customHeight="1">
      <c r="B4" s="338"/>
      <c r="C4" s="24"/>
      <c r="D4" s="24" t="s">
        <v>14</v>
      </c>
      <c r="E4" s="24"/>
      <c r="F4" s="24"/>
      <c r="G4" s="24"/>
      <c r="H4" s="24"/>
      <c r="I4" s="24"/>
      <c r="J4" s="24"/>
      <c r="K4" s="24"/>
      <c r="L4" s="24"/>
      <c r="M4" s="24"/>
      <c r="N4" s="24"/>
      <c r="O4" s="24"/>
      <c r="P4" s="24"/>
      <c r="Q4" s="24"/>
      <c r="R4" s="24"/>
      <c r="S4" s="24"/>
      <c r="T4" s="259" t="s">
        <v>595</v>
      </c>
      <c r="U4" s="259"/>
      <c r="V4" s="259"/>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331"/>
      <c r="CR4" s="156"/>
      <c r="CS4" s="160" t="s">
        <v>27</v>
      </c>
      <c r="CT4" s="136" t="s">
        <v>1237</v>
      </c>
      <c r="CU4" s="136" t="s">
        <v>544</v>
      </c>
    </row>
    <row r="5" spans="2:99" s="2" customFormat="1" ht="15.75" customHeight="1">
      <c r="B5" s="338"/>
      <c r="C5" s="24"/>
      <c r="D5" s="24" t="s">
        <v>15</v>
      </c>
      <c r="E5" s="24"/>
      <c r="F5" s="24"/>
      <c r="G5" s="24"/>
      <c r="H5" s="24"/>
      <c r="I5" s="24"/>
      <c r="J5" s="24"/>
      <c r="K5" s="24"/>
      <c r="L5" s="24"/>
      <c r="M5" s="24"/>
      <c r="N5" s="24"/>
      <c r="O5" s="24"/>
      <c r="P5" s="24"/>
      <c r="Q5" s="24"/>
      <c r="R5" s="24"/>
      <c r="S5" s="24"/>
      <c r="T5" s="233"/>
      <c r="U5" s="233"/>
      <c r="V5" s="233"/>
      <c r="W5" s="233"/>
      <c r="X5" s="233"/>
      <c r="Y5" s="233"/>
      <c r="Z5" s="233"/>
      <c r="AA5" s="233"/>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c r="BX5" s="328"/>
      <c r="BY5" s="328"/>
      <c r="BZ5" s="328"/>
      <c r="CA5" s="328"/>
      <c r="CB5" s="329"/>
      <c r="CR5" s="156"/>
      <c r="CS5" s="160" t="s">
        <v>546</v>
      </c>
      <c r="CT5" s="136" t="s">
        <v>543</v>
      </c>
      <c r="CU5" s="136" t="s">
        <v>545</v>
      </c>
    </row>
    <row r="6" spans="2:99" s="2" customFormat="1" ht="15.75" customHeight="1">
      <c r="B6" s="339"/>
      <c r="C6" s="28"/>
      <c r="D6" s="28" t="s">
        <v>16</v>
      </c>
      <c r="E6" s="28"/>
      <c r="F6" s="28"/>
      <c r="G6" s="28"/>
      <c r="H6" s="28"/>
      <c r="I6" s="28"/>
      <c r="J6" s="28"/>
      <c r="K6" s="28"/>
      <c r="L6" s="28"/>
      <c r="M6" s="28"/>
      <c r="N6" s="28"/>
      <c r="O6" s="28"/>
      <c r="P6" s="28"/>
      <c r="Q6" s="28"/>
      <c r="R6" s="28"/>
      <c r="S6" s="28"/>
      <c r="T6" s="302"/>
      <c r="U6" s="302"/>
      <c r="V6" s="302"/>
      <c r="W6" s="302"/>
      <c r="X6" s="302"/>
      <c r="Y6" s="302"/>
      <c r="Z6" s="302"/>
      <c r="AA6" s="302"/>
      <c r="AB6" s="302"/>
      <c r="AC6" s="302"/>
      <c r="AD6" s="302"/>
      <c r="AE6" s="302"/>
      <c r="AF6" s="302"/>
      <c r="AG6" s="302"/>
      <c r="AH6" s="302"/>
      <c r="AI6" s="302"/>
      <c r="AJ6" s="302"/>
      <c r="AK6" s="302"/>
      <c r="AL6" s="302"/>
      <c r="AM6" s="302"/>
      <c r="AN6" s="302"/>
      <c r="AO6" s="302"/>
      <c r="AP6" s="302"/>
      <c r="AQ6" s="302"/>
      <c r="AR6" s="302"/>
      <c r="AS6" s="302"/>
      <c r="AT6" s="302"/>
      <c r="AU6" s="302"/>
      <c r="AV6" s="302"/>
      <c r="AW6" s="302"/>
      <c r="AX6" s="302"/>
      <c r="AY6" s="302"/>
      <c r="AZ6" s="302"/>
      <c r="BA6" s="302"/>
      <c r="BB6" s="302"/>
      <c r="BC6" s="302"/>
      <c r="BD6" s="302"/>
      <c r="BE6" s="302"/>
      <c r="BF6" s="302"/>
      <c r="BG6" s="302"/>
      <c r="BH6" s="302"/>
      <c r="BI6" s="302"/>
      <c r="BJ6" s="302"/>
      <c r="BK6" s="302"/>
      <c r="BL6" s="302"/>
      <c r="BM6" s="302"/>
      <c r="BN6" s="302"/>
      <c r="BO6" s="302"/>
      <c r="BP6" s="302"/>
      <c r="BQ6" s="302"/>
      <c r="BR6" s="302"/>
      <c r="BS6" s="302"/>
      <c r="BT6" s="302"/>
      <c r="BU6" s="302"/>
      <c r="BV6" s="302"/>
      <c r="BW6" s="302"/>
      <c r="BX6" s="302"/>
      <c r="BY6" s="302"/>
      <c r="BZ6" s="302"/>
      <c r="CA6" s="302"/>
      <c r="CB6" s="332"/>
      <c r="CR6" s="156"/>
      <c r="CS6" s="8"/>
      <c r="CT6" s="136" t="s">
        <v>316</v>
      </c>
      <c r="CU6" s="136" t="s">
        <v>547</v>
      </c>
    </row>
    <row r="7" spans="2:99" s="2" customFormat="1" ht="15.75" customHeight="1">
      <c r="B7" s="335" t="s">
        <v>957</v>
      </c>
      <c r="C7" s="24"/>
      <c r="D7" s="24" t="s">
        <v>18</v>
      </c>
      <c r="E7" s="24"/>
      <c r="F7" s="24"/>
      <c r="G7" s="24"/>
      <c r="H7" s="24"/>
      <c r="I7" s="24"/>
      <c r="J7" s="24"/>
      <c r="K7" s="24"/>
      <c r="L7" s="24"/>
      <c r="M7" s="24"/>
      <c r="N7" s="24"/>
      <c r="O7" s="24"/>
      <c r="P7" s="24"/>
      <c r="Q7" s="24"/>
      <c r="R7" s="24"/>
      <c r="S7" s="24"/>
      <c r="T7" s="24"/>
      <c r="U7" s="24" t="s">
        <v>19</v>
      </c>
      <c r="V7" s="24"/>
      <c r="W7" s="233"/>
      <c r="X7" s="233"/>
      <c r="Y7" s="233"/>
      <c r="Z7" s="233"/>
      <c r="AA7" s="65" t="s">
        <v>20</v>
      </c>
      <c r="AB7" s="24"/>
      <c r="AC7" s="24"/>
      <c r="AD7" s="24"/>
      <c r="AE7" s="24"/>
      <c r="AF7" s="24"/>
      <c r="AG7" s="24"/>
      <c r="AH7" s="24"/>
      <c r="AI7" s="24"/>
      <c r="AJ7" s="24"/>
      <c r="AK7" s="24" t="s">
        <v>19</v>
      </c>
      <c r="AL7" s="24"/>
      <c r="AM7" s="262"/>
      <c r="AN7" s="262"/>
      <c r="AO7" s="262"/>
      <c r="AP7" s="262"/>
      <c r="AQ7" s="262"/>
      <c r="AR7" s="262"/>
      <c r="AS7" s="262"/>
      <c r="AT7" s="262"/>
      <c r="AU7" s="262"/>
      <c r="AV7" s="262"/>
      <c r="AW7" s="262"/>
      <c r="AX7" s="262"/>
      <c r="AY7" s="65" t="s">
        <v>21</v>
      </c>
      <c r="AZ7" s="24"/>
      <c r="BA7" s="24"/>
      <c r="BB7" s="24"/>
      <c r="BC7" s="24"/>
      <c r="BD7" s="24"/>
      <c r="BE7" s="24"/>
      <c r="BF7" s="24"/>
      <c r="BG7" s="24"/>
      <c r="BH7" s="233"/>
      <c r="BI7" s="233"/>
      <c r="BJ7" s="233"/>
      <c r="BK7" s="233"/>
      <c r="BL7" s="233"/>
      <c r="BM7" s="233"/>
      <c r="BN7" s="233"/>
      <c r="BO7" s="233"/>
      <c r="BP7" s="233"/>
      <c r="BQ7" s="233"/>
      <c r="BR7" s="233"/>
      <c r="BS7" s="233"/>
      <c r="BT7" s="65" t="s">
        <v>22</v>
      </c>
      <c r="BU7" s="24"/>
      <c r="BV7" s="24"/>
      <c r="BW7" s="24"/>
      <c r="BX7" s="24"/>
      <c r="BY7" s="24"/>
      <c r="BZ7" s="24"/>
      <c r="CA7" s="24"/>
      <c r="CB7" s="151"/>
      <c r="CN7" s="58"/>
      <c r="CR7" s="156"/>
      <c r="CS7" s="8"/>
      <c r="CT7" s="136" t="s">
        <v>318</v>
      </c>
      <c r="CU7" s="136" t="s">
        <v>548</v>
      </c>
    </row>
    <row r="8" spans="2:99" s="2" customFormat="1" ht="15.75" customHeight="1">
      <c r="B8" s="335"/>
      <c r="C8" s="24"/>
      <c r="D8" s="24" t="s">
        <v>13</v>
      </c>
      <c r="E8" s="24"/>
      <c r="F8" s="24"/>
      <c r="G8" s="24"/>
      <c r="H8" s="24"/>
      <c r="I8" s="24"/>
      <c r="J8" s="24"/>
      <c r="K8" s="24"/>
      <c r="L8" s="24"/>
      <c r="M8" s="24"/>
      <c r="N8" s="24"/>
      <c r="O8" s="24"/>
      <c r="P8" s="24"/>
      <c r="Q8" s="24"/>
      <c r="R8" s="24"/>
      <c r="S8" s="24"/>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331"/>
      <c r="CN8" s="58"/>
      <c r="CR8" s="156"/>
      <c r="CS8" s="8"/>
      <c r="CT8" s="136" t="s">
        <v>314</v>
      </c>
      <c r="CU8" s="136" t="s">
        <v>549</v>
      </c>
    </row>
    <row r="9" spans="2:99" s="2" customFormat="1" ht="15.75" customHeight="1">
      <c r="B9" s="335"/>
      <c r="C9" s="24"/>
      <c r="D9" s="24" t="s">
        <v>23</v>
      </c>
      <c r="E9" s="24"/>
      <c r="F9" s="24"/>
      <c r="G9" s="24"/>
      <c r="H9" s="24"/>
      <c r="I9" s="24"/>
      <c r="J9" s="24"/>
      <c r="K9" s="24"/>
      <c r="L9" s="24"/>
      <c r="M9" s="24"/>
      <c r="N9" s="24"/>
      <c r="O9" s="24"/>
      <c r="P9" s="24"/>
      <c r="Q9" s="24"/>
      <c r="R9" s="24"/>
      <c r="S9" s="24"/>
      <c r="T9" s="24"/>
      <c r="U9" s="24" t="s">
        <v>19</v>
      </c>
      <c r="V9" s="24"/>
      <c r="W9" s="233"/>
      <c r="X9" s="233"/>
      <c r="Y9" s="233"/>
      <c r="Z9" s="233"/>
      <c r="AA9" s="65" t="s">
        <v>24</v>
      </c>
      <c r="AB9" s="24"/>
      <c r="AC9" s="24"/>
      <c r="AD9" s="24"/>
      <c r="AE9" s="24"/>
      <c r="AF9" s="24"/>
      <c r="AG9" s="24"/>
      <c r="AH9" s="24"/>
      <c r="AI9" s="24"/>
      <c r="AJ9" s="24"/>
      <c r="AK9" s="24" t="s">
        <v>19</v>
      </c>
      <c r="AL9" s="24"/>
      <c r="AM9" s="233"/>
      <c r="AN9" s="233"/>
      <c r="AO9" s="233"/>
      <c r="AP9" s="233"/>
      <c r="AQ9" s="233"/>
      <c r="AR9" s="233"/>
      <c r="AS9" s="233"/>
      <c r="AT9" s="233"/>
      <c r="AU9" s="233"/>
      <c r="AV9" s="24" t="s">
        <v>25</v>
      </c>
      <c r="AW9" s="24"/>
      <c r="AX9" s="24"/>
      <c r="AY9" s="24"/>
      <c r="AZ9" s="65"/>
      <c r="BA9" s="24"/>
      <c r="BB9" s="24"/>
      <c r="BC9" s="24"/>
      <c r="BD9" s="24"/>
      <c r="BE9" s="24"/>
      <c r="BF9" s="24"/>
      <c r="BG9" s="24"/>
      <c r="BH9" s="233"/>
      <c r="BI9" s="233"/>
      <c r="BJ9" s="233"/>
      <c r="BK9" s="233"/>
      <c r="BL9" s="233"/>
      <c r="BM9" s="233"/>
      <c r="BN9" s="233"/>
      <c r="BO9" s="233"/>
      <c r="BP9" s="233"/>
      <c r="BQ9" s="233"/>
      <c r="BR9" s="233"/>
      <c r="BS9" s="233"/>
      <c r="BT9" s="65" t="s">
        <v>22</v>
      </c>
      <c r="BU9" s="24"/>
      <c r="BV9" s="24"/>
      <c r="BW9" s="24"/>
      <c r="BX9" s="24"/>
      <c r="BY9" s="24"/>
      <c r="BZ9" s="24"/>
      <c r="CA9" s="24"/>
      <c r="CB9" s="151"/>
      <c r="CN9" s="58"/>
      <c r="CR9" s="156"/>
      <c r="CS9" s="8"/>
      <c r="CT9" s="136" t="s">
        <v>877</v>
      </c>
      <c r="CU9" s="137" t="s">
        <v>550</v>
      </c>
    </row>
    <row r="10" spans="2:99" s="2" customFormat="1" ht="15.75" customHeight="1">
      <c r="B10" s="335"/>
      <c r="C10" s="24"/>
      <c r="D10" s="24"/>
      <c r="E10" s="24"/>
      <c r="F10" s="24"/>
      <c r="G10" s="24"/>
      <c r="H10" s="24"/>
      <c r="I10" s="24"/>
      <c r="J10" s="24"/>
      <c r="K10" s="24"/>
      <c r="L10" s="24"/>
      <c r="M10" s="24"/>
      <c r="N10" s="24"/>
      <c r="O10" s="24"/>
      <c r="P10" s="24"/>
      <c r="Q10" s="24"/>
      <c r="R10" s="24"/>
      <c r="S10" s="24"/>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331"/>
      <c r="CN10" s="58"/>
      <c r="CR10" s="156"/>
      <c r="CS10" s="8"/>
      <c r="CT10" s="136" t="s">
        <v>306</v>
      </c>
      <c r="CU10" s="136" t="s">
        <v>551</v>
      </c>
    </row>
    <row r="11" spans="2:99" s="2" customFormat="1" ht="15.75" customHeight="1">
      <c r="B11" s="335"/>
      <c r="C11" s="24"/>
      <c r="D11" s="24" t="s">
        <v>28</v>
      </c>
      <c r="E11" s="24"/>
      <c r="F11" s="24"/>
      <c r="G11" s="24"/>
      <c r="H11" s="24"/>
      <c r="I11" s="24"/>
      <c r="J11" s="24"/>
      <c r="K11" s="24"/>
      <c r="L11" s="24"/>
      <c r="M11" s="24"/>
      <c r="N11" s="24"/>
      <c r="O11" s="24"/>
      <c r="P11" s="24"/>
      <c r="Q11" s="24"/>
      <c r="R11" s="24"/>
      <c r="S11" s="24"/>
      <c r="T11" s="259" t="s">
        <v>595</v>
      </c>
      <c r="U11" s="259"/>
      <c r="V11" s="259"/>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331"/>
      <c r="CN11" s="58"/>
      <c r="CR11" s="156"/>
      <c r="CS11" s="8"/>
      <c r="CT11" s="137" t="s">
        <v>308</v>
      </c>
      <c r="CU11" s="136" t="s">
        <v>552</v>
      </c>
    </row>
    <row r="12" spans="2:99" s="2" customFormat="1" ht="15.75" customHeight="1">
      <c r="B12" s="335"/>
      <c r="C12" s="24"/>
      <c r="D12" s="24" t="s">
        <v>29</v>
      </c>
      <c r="E12" s="24"/>
      <c r="F12" s="24"/>
      <c r="G12" s="24"/>
      <c r="H12" s="24"/>
      <c r="I12" s="24"/>
      <c r="J12" s="24"/>
      <c r="K12" s="24"/>
      <c r="L12" s="24"/>
      <c r="M12" s="24"/>
      <c r="N12" s="24"/>
      <c r="O12" s="24"/>
      <c r="P12" s="24"/>
      <c r="Q12" s="24"/>
      <c r="R12" s="24"/>
      <c r="S12" s="24"/>
      <c r="T12" s="233"/>
      <c r="U12" s="233"/>
      <c r="V12" s="233"/>
      <c r="W12" s="233"/>
      <c r="X12" s="233"/>
      <c r="Y12" s="233"/>
      <c r="Z12" s="233"/>
      <c r="AA12" s="233"/>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c r="BX12" s="328"/>
      <c r="BY12" s="328"/>
      <c r="BZ12" s="328"/>
      <c r="CA12" s="328"/>
      <c r="CB12" s="329"/>
      <c r="CN12" s="58"/>
      <c r="CS12" s="135"/>
      <c r="CT12" s="136" t="s">
        <v>310</v>
      </c>
      <c r="CU12" s="136" t="s">
        <v>553</v>
      </c>
    </row>
    <row r="13" spans="2:99" s="2" customFormat="1" ht="15.75" customHeight="1">
      <c r="B13" s="335"/>
      <c r="C13" s="28"/>
      <c r="D13" s="28" t="s">
        <v>30</v>
      </c>
      <c r="E13" s="28"/>
      <c r="F13" s="28"/>
      <c r="G13" s="28"/>
      <c r="H13" s="28"/>
      <c r="I13" s="28"/>
      <c r="J13" s="28"/>
      <c r="K13" s="28"/>
      <c r="L13" s="28"/>
      <c r="M13" s="28"/>
      <c r="N13" s="28"/>
      <c r="O13" s="28"/>
      <c r="P13" s="28"/>
      <c r="Q13" s="28"/>
      <c r="R13" s="28"/>
      <c r="S13" s="28"/>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c r="BS13" s="302"/>
      <c r="BT13" s="302"/>
      <c r="BU13" s="302"/>
      <c r="BV13" s="302"/>
      <c r="BW13" s="302"/>
      <c r="BX13" s="302"/>
      <c r="BY13" s="302"/>
      <c r="BZ13" s="302"/>
      <c r="CA13" s="302"/>
      <c r="CB13" s="332"/>
      <c r="CN13" s="58"/>
      <c r="CS13" s="135"/>
      <c r="CT13" s="136" t="s">
        <v>335</v>
      </c>
      <c r="CU13" s="136" t="s">
        <v>554</v>
      </c>
    </row>
    <row r="14" spans="2:99" s="2" customFormat="1" ht="15.75" customHeight="1">
      <c r="B14" s="335" t="s">
        <v>958</v>
      </c>
      <c r="C14" s="24"/>
      <c r="D14" s="24" t="s">
        <v>18</v>
      </c>
      <c r="E14" s="24"/>
      <c r="F14" s="24"/>
      <c r="G14" s="24"/>
      <c r="H14" s="24"/>
      <c r="I14" s="24"/>
      <c r="J14" s="24"/>
      <c r="K14" s="24"/>
      <c r="L14" s="24"/>
      <c r="M14" s="24"/>
      <c r="N14" s="24"/>
      <c r="O14" s="24"/>
      <c r="P14" s="24"/>
      <c r="Q14" s="24"/>
      <c r="R14" s="24"/>
      <c r="S14" s="24"/>
      <c r="T14" s="24"/>
      <c r="U14" s="24" t="s">
        <v>19</v>
      </c>
      <c r="V14" s="24"/>
      <c r="W14" s="233"/>
      <c r="X14" s="233"/>
      <c r="Y14" s="233"/>
      <c r="Z14" s="233"/>
      <c r="AA14" s="65" t="s">
        <v>20</v>
      </c>
      <c r="AB14" s="24"/>
      <c r="AC14" s="24"/>
      <c r="AD14" s="24"/>
      <c r="AE14" s="24"/>
      <c r="AF14" s="24"/>
      <c r="AG14" s="24"/>
      <c r="AH14" s="24"/>
      <c r="AI14" s="24"/>
      <c r="AJ14" s="24"/>
      <c r="AK14" s="24" t="s">
        <v>19</v>
      </c>
      <c r="AL14" s="24"/>
      <c r="AM14" s="262"/>
      <c r="AN14" s="262"/>
      <c r="AO14" s="262"/>
      <c r="AP14" s="262"/>
      <c r="AQ14" s="262"/>
      <c r="AR14" s="262"/>
      <c r="AS14" s="262"/>
      <c r="AT14" s="262"/>
      <c r="AU14" s="262"/>
      <c r="AV14" s="262"/>
      <c r="AW14" s="262"/>
      <c r="AX14" s="262"/>
      <c r="AY14" s="65" t="s">
        <v>21</v>
      </c>
      <c r="AZ14" s="24"/>
      <c r="BA14" s="24"/>
      <c r="BB14" s="24"/>
      <c r="BC14" s="24"/>
      <c r="BD14" s="24"/>
      <c r="BE14" s="24"/>
      <c r="BF14" s="24"/>
      <c r="BG14" s="24"/>
      <c r="BH14" s="233"/>
      <c r="BI14" s="233"/>
      <c r="BJ14" s="233"/>
      <c r="BK14" s="233"/>
      <c r="BL14" s="233"/>
      <c r="BM14" s="233"/>
      <c r="BN14" s="233"/>
      <c r="BO14" s="233"/>
      <c r="BP14" s="233"/>
      <c r="BQ14" s="233"/>
      <c r="BR14" s="233"/>
      <c r="BS14" s="233"/>
      <c r="BT14" s="65" t="s">
        <v>22</v>
      </c>
      <c r="BU14" s="24"/>
      <c r="BV14" s="24"/>
      <c r="BW14" s="24"/>
      <c r="BX14" s="24"/>
      <c r="BY14" s="24"/>
      <c r="BZ14" s="24"/>
      <c r="CA14" s="24"/>
      <c r="CB14" s="151"/>
      <c r="CN14" s="58"/>
      <c r="CS14" s="135"/>
      <c r="CT14" s="136" t="s">
        <v>336</v>
      </c>
      <c r="CU14" s="136" t="s">
        <v>555</v>
      </c>
    </row>
    <row r="15" spans="2:99" s="2" customFormat="1" ht="15.75" customHeight="1">
      <c r="B15" s="335"/>
      <c r="C15" s="24"/>
      <c r="D15" s="24" t="s">
        <v>13</v>
      </c>
      <c r="E15" s="24"/>
      <c r="F15" s="24"/>
      <c r="G15" s="24"/>
      <c r="H15" s="24"/>
      <c r="I15" s="24"/>
      <c r="J15" s="24"/>
      <c r="K15" s="24"/>
      <c r="L15" s="24"/>
      <c r="M15" s="24"/>
      <c r="N15" s="24"/>
      <c r="O15" s="24"/>
      <c r="P15" s="24"/>
      <c r="Q15" s="24"/>
      <c r="R15" s="24"/>
      <c r="S15" s="24"/>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331"/>
      <c r="CN15" s="58"/>
      <c r="CT15" s="136" t="s">
        <v>337</v>
      </c>
      <c r="CU15" s="136" t="s">
        <v>556</v>
      </c>
    </row>
    <row r="16" spans="2:99" s="2" customFormat="1" ht="15.75" customHeight="1">
      <c r="B16" s="335"/>
      <c r="C16" s="24"/>
      <c r="D16" s="24" t="s">
        <v>23</v>
      </c>
      <c r="E16" s="24"/>
      <c r="F16" s="24"/>
      <c r="G16" s="24"/>
      <c r="H16" s="24"/>
      <c r="I16" s="24"/>
      <c r="J16" s="24"/>
      <c r="K16" s="24"/>
      <c r="L16" s="24"/>
      <c r="M16" s="24"/>
      <c r="N16" s="24"/>
      <c r="O16" s="24"/>
      <c r="P16" s="24"/>
      <c r="Q16" s="24"/>
      <c r="R16" s="24"/>
      <c r="S16" s="24"/>
      <c r="T16" s="24"/>
      <c r="U16" s="24" t="s">
        <v>19</v>
      </c>
      <c r="V16" s="24"/>
      <c r="W16" s="233"/>
      <c r="X16" s="233"/>
      <c r="Y16" s="233"/>
      <c r="Z16" s="233"/>
      <c r="AA16" s="65" t="s">
        <v>24</v>
      </c>
      <c r="AB16" s="24"/>
      <c r="AC16" s="24"/>
      <c r="AD16" s="24"/>
      <c r="AE16" s="24"/>
      <c r="AF16" s="24"/>
      <c r="AG16" s="24"/>
      <c r="AH16" s="24"/>
      <c r="AI16" s="24"/>
      <c r="AJ16" s="24"/>
      <c r="AK16" s="24" t="s">
        <v>19</v>
      </c>
      <c r="AL16" s="24"/>
      <c r="AM16" s="233"/>
      <c r="AN16" s="233"/>
      <c r="AO16" s="233"/>
      <c r="AP16" s="233"/>
      <c r="AQ16" s="233"/>
      <c r="AR16" s="233"/>
      <c r="AS16" s="233"/>
      <c r="AT16" s="233"/>
      <c r="AU16" s="233"/>
      <c r="AV16" s="24" t="s">
        <v>25</v>
      </c>
      <c r="AW16" s="24"/>
      <c r="AX16" s="24"/>
      <c r="AY16" s="24"/>
      <c r="AZ16" s="65"/>
      <c r="BA16" s="24"/>
      <c r="BB16" s="24"/>
      <c r="BC16" s="24"/>
      <c r="BD16" s="24"/>
      <c r="BE16" s="24"/>
      <c r="BF16" s="24"/>
      <c r="BG16" s="24"/>
      <c r="BH16" s="233"/>
      <c r="BI16" s="233"/>
      <c r="BJ16" s="233"/>
      <c r="BK16" s="233"/>
      <c r="BL16" s="233"/>
      <c r="BM16" s="233"/>
      <c r="BN16" s="233"/>
      <c r="BO16" s="233"/>
      <c r="BP16" s="233"/>
      <c r="BQ16" s="233"/>
      <c r="BR16" s="233"/>
      <c r="BS16" s="233"/>
      <c r="BT16" s="65" t="s">
        <v>22</v>
      </c>
      <c r="BU16" s="24"/>
      <c r="BV16" s="24"/>
      <c r="BW16" s="24"/>
      <c r="BX16" s="24"/>
      <c r="BY16" s="24"/>
      <c r="BZ16" s="24"/>
      <c r="CA16" s="24"/>
      <c r="CB16" s="151"/>
      <c r="CN16" s="58"/>
      <c r="CT16" s="136" t="s">
        <v>292</v>
      </c>
      <c r="CU16" s="136" t="s">
        <v>557</v>
      </c>
    </row>
    <row r="17" spans="1:99" s="2" customFormat="1" ht="15.75" customHeight="1">
      <c r="B17" s="335"/>
      <c r="C17" s="24"/>
      <c r="D17" s="24"/>
      <c r="E17" s="24"/>
      <c r="F17" s="24"/>
      <c r="G17" s="24"/>
      <c r="H17" s="24"/>
      <c r="I17" s="24"/>
      <c r="J17" s="24"/>
      <c r="K17" s="24"/>
      <c r="L17" s="24"/>
      <c r="M17" s="24"/>
      <c r="N17" s="24"/>
      <c r="O17" s="24"/>
      <c r="P17" s="24"/>
      <c r="Q17" s="24"/>
      <c r="R17" s="24"/>
      <c r="S17" s="24"/>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331"/>
      <c r="CN17" s="58"/>
      <c r="CT17" s="136" t="s">
        <v>294</v>
      </c>
      <c r="CU17" s="136" t="s">
        <v>558</v>
      </c>
    </row>
    <row r="18" spans="1:99" s="2" customFormat="1" ht="15.75" customHeight="1">
      <c r="B18" s="335"/>
      <c r="C18" s="24"/>
      <c r="D18" s="24" t="s">
        <v>28</v>
      </c>
      <c r="E18" s="24"/>
      <c r="F18" s="24"/>
      <c r="G18" s="24"/>
      <c r="H18" s="24"/>
      <c r="I18" s="24"/>
      <c r="J18" s="24"/>
      <c r="K18" s="24"/>
      <c r="L18" s="24"/>
      <c r="M18" s="24"/>
      <c r="N18" s="24"/>
      <c r="O18" s="24"/>
      <c r="P18" s="24"/>
      <c r="Q18" s="24"/>
      <c r="R18" s="24"/>
      <c r="S18" s="24"/>
      <c r="T18" s="259" t="s">
        <v>595</v>
      </c>
      <c r="U18" s="259"/>
      <c r="V18" s="259"/>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331"/>
      <c r="CN18" s="58"/>
      <c r="CT18" s="136" t="s">
        <v>296</v>
      </c>
      <c r="CU18" s="136" t="s">
        <v>559</v>
      </c>
    </row>
    <row r="19" spans="1:99" s="2" customFormat="1" ht="15.75" customHeight="1">
      <c r="B19" s="335"/>
      <c r="C19" s="24"/>
      <c r="D19" s="24" t="s">
        <v>29</v>
      </c>
      <c r="E19" s="24"/>
      <c r="F19" s="24"/>
      <c r="G19" s="24"/>
      <c r="H19" s="24"/>
      <c r="I19" s="24"/>
      <c r="J19" s="24"/>
      <c r="K19" s="24"/>
      <c r="L19" s="24"/>
      <c r="M19" s="24"/>
      <c r="N19" s="24"/>
      <c r="O19" s="24"/>
      <c r="P19" s="24"/>
      <c r="Q19" s="24"/>
      <c r="R19" s="24"/>
      <c r="S19" s="24"/>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331"/>
      <c r="CN19" s="58"/>
      <c r="CT19" s="136" t="s">
        <v>298</v>
      </c>
      <c r="CU19" s="136" t="s">
        <v>560</v>
      </c>
    </row>
    <row r="20" spans="1:99" s="2" customFormat="1" ht="15.75" customHeight="1">
      <c r="B20" s="335"/>
      <c r="C20" s="24"/>
      <c r="D20" s="24" t="s">
        <v>30</v>
      </c>
      <c r="E20" s="24"/>
      <c r="F20" s="24"/>
      <c r="G20" s="24"/>
      <c r="H20" s="24"/>
      <c r="I20" s="24"/>
      <c r="J20" s="24"/>
      <c r="K20" s="24"/>
      <c r="L20" s="24"/>
      <c r="M20" s="24"/>
      <c r="N20" s="24"/>
      <c r="O20" s="24"/>
      <c r="P20" s="24"/>
      <c r="Q20" s="24"/>
      <c r="R20" s="24"/>
      <c r="S20" s="24"/>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331"/>
      <c r="CN20" s="58"/>
      <c r="CT20" s="136" t="s">
        <v>300</v>
      </c>
      <c r="CU20" s="136" t="s">
        <v>562</v>
      </c>
    </row>
    <row r="21" spans="1:99" s="2" customFormat="1" ht="15.75" customHeight="1">
      <c r="B21" s="335"/>
      <c r="C21" s="28"/>
      <c r="D21" s="28" t="s">
        <v>33</v>
      </c>
      <c r="E21" s="28"/>
      <c r="F21" s="28"/>
      <c r="G21" s="28"/>
      <c r="H21" s="28"/>
      <c r="I21" s="28"/>
      <c r="J21" s="28"/>
      <c r="K21" s="28"/>
      <c r="L21" s="28"/>
      <c r="M21" s="28"/>
      <c r="N21" s="28"/>
      <c r="O21" s="28"/>
      <c r="P21" s="28"/>
      <c r="Q21" s="28"/>
      <c r="R21" s="28"/>
      <c r="S21" s="28"/>
      <c r="T21" s="28"/>
      <c r="U21" s="28"/>
      <c r="V21" s="28"/>
      <c r="W21" s="28"/>
      <c r="X21" s="28"/>
      <c r="Y21" s="28"/>
      <c r="Z21" s="28"/>
      <c r="AA21" s="28"/>
      <c r="AB21" s="28"/>
      <c r="AC21" s="302"/>
      <c r="AD21" s="302"/>
      <c r="AE21" s="302"/>
      <c r="AF21" s="302"/>
      <c r="AG21" s="302"/>
      <c r="AH21" s="302"/>
      <c r="AI21" s="302"/>
      <c r="AJ21" s="302"/>
      <c r="AK21" s="302"/>
      <c r="AL21" s="302"/>
      <c r="AM21" s="302"/>
      <c r="AN21" s="302"/>
      <c r="AO21" s="302"/>
      <c r="AP21" s="302"/>
      <c r="AQ21" s="302"/>
      <c r="AR21" s="302"/>
      <c r="AS21" s="302"/>
      <c r="AT21" s="302"/>
      <c r="AU21" s="302"/>
      <c r="AV21" s="302"/>
      <c r="AW21" s="302"/>
      <c r="AX21" s="302"/>
      <c r="AY21" s="302"/>
      <c r="AZ21" s="302"/>
      <c r="BA21" s="302"/>
      <c r="BB21" s="302"/>
      <c r="BC21" s="302"/>
      <c r="BD21" s="302"/>
      <c r="BE21" s="302"/>
      <c r="BF21" s="302"/>
      <c r="BG21" s="302"/>
      <c r="BH21" s="302"/>
      <c r="BI21" s="302"/>
      <c r="BJ21" s="302"/>
      <c r="BK21" s="302"/>
      <c r="BL21" s="302"/>
      <c r="BM21" s="302"/>
      <c r="BN21" s="302"/>
      <c r="BO21" s="302"/>
      <c r="BP21" s="302"/>
      <c r="BQ21" s="302"/>
      <c r="BR21" s="302"/>
      <c r="BS21" s="302"/>
      <c r="BT21" s="302"/>
      <c r="BU21" s="302"/>
      <c r="BV21" s="302"/>
      <c r="BW21" s="302"/>
      <c r="BX21" s="302"/>
      <c r="BY21" s="302"/>
      <c r="BZ21" s="302"/>
      <c r="CA21" s="302"/>
      <c r="CB21" s="332"/>
      <c r="CN21" s="58"/>
      <c r="CT21" s="136" t="s">
        <v>302</v>
      </c>
      <c r="CU21" s="136" t="s">
        <v>563</v>
      </c>
    </row>
    <row r="22" spans="1:99" s="2" customFormat="1" ht="15.75" customHeight="1">
      <c r="B22" s="335"/>
      <c r="C22" s="24"/>
      <c r="D22" s="24" t="s">
        <v>18</v>
      </c>
      <c r="E22" s="24"/>
      <c r="F22" s="24"/>
      <c r="G22" s="24"/>
      <c r="H22" s="24"/>
      <c r="I22" s="24"/>
      <c r="J22" s="24"/>
      <c r="K22" s="24"/>
      <c r="L22" s="24"/>
      <c r="M22" s="24"/>
      <c r="N22" s="24"/>
      <c r="O22" s="24"/>
      <c r="P22" s="24"/>
      <c r="Q22" s="24"/>
      <c r="R22" s="24"/>
      <c r="S22" s="24"/>
      <c r="T22" s="24"/>
      <c r="U22" s="24" t="s">
        <v>19</v>
      </c>
      <c r="V22" s="24"/>
      <c r="W22" s="233"/>
      <c r="X22" s="233"/>
      <c r="Y22" s="233"/>
      <c r="Z22" s="233"/>
      <c r="AA22" s="65" t="s">
        <v>20</v>
      </c>
      <c r="AB22" s="24"/>
      <c r="AC22" s="24"/>
      <c r="AD22" s="24"/>
      <c r="AE22" s="24"/>
      <c r="AF22" s="24"/>
      <c r="AG22" s="24"/>
      <c r="AH22" s="24"/>
      <c r="AI22" s="24"/>
      <c r="AJ22" s="24"/>
      <c r="AK22" s="24" t="s">
        <v>19</v>
      </c>
      <c r="AL22" s="24"/>
      <c r="AM22" s="262"/>
      <c r="AN22" s="262"/>
      <c r="AO22" s="262"/>
      <c r="AP22" s="262"/>
      <c r="AQ22" s="262"/>
      <c r="AR22" s="262"/>
      <c r="AS22" s="262"/>
      <c r="AT22" s="262"/>
      <c r="AU22" s="262"/>
      <c r="AV22" s="262"/>
      <c r="AW22" s="262"/>
      <c r="AX22" s="262"/>
      <c r="AY22" s="65" t="s">
        <v>21</v>
      </c>
      <c r="AZ22" s="24"/>
      <c r="BA22" s="24"/>
      <c r="BB22" s="24"/>
      <c r="BC22" s="24"/>
      <c r="BD22" s="24"/>
      <c r="BE22" s="24"/>
      <c r="BF22" s="24"/>
      <c r="BG22" s="24"/>
      <c r="BH22" s="233"/>
      <c r="BI22" s="233"/>
      <c r="BJ22" s="233"/>
      <c r="BK22" s="233"/>
      <c r="BL22" s="233"/>
      <c r="BM22" s="233"/>
      <c r="BN22" s="233"/>
      <c r="BO22" s="233"/>
      <c r="BP22" s="233"/>
      <c r="BQ22" s="233"/>
      <c r="BR22" s="233"/>
      <c r="BS22" s="233"/>
      <c r="BT22" s="65" t="s">
        <v>22</v>
      </c>
      <c r="BU22" s="24"/>
      <c r="BV22" s="24"/>
      <c r="BW22" s="24"/>
      <c r="BX22" s="24"/>
      <c r="BY22" s="24"/>
      <c r="BZ22" s="24"/>
      <c r="CA22" s="24"/>
      <c r="CB22" s="151"/>
      <c r="CN22" s="58"/>
      <c r="CT22" s="136" t="s">
        <v>304</v>
      </c>
      <c r="CU22" s="136" t="s">
        <v>564</v>
      </c>
    </row>
    <row r="23" spans="1:99" s="2" customFormat="1" ht="15.75" customHeight="1">
      <c r="B23" s="335"/>
      <c r="C23" s="24"/>
      <c r="D23" s="24" t="s">
        <v>13</v>
      </c>
      <c r="E23" s="24"/>
      <c r="F23" s="24"/>
      <c r="G23" s="24"/>
      <c r="H23" s="24"/>
      <c r="I23" s="24"/>
      <c r="J23" s="24"/>
      <c r="K23" s="24"/>
      <c r="L23" s="24"/>
      <c r="M23" s="24"/>
      <c r="N23" s="24"/>
      <c r="O23" s="24"/>
      <c r="P23" s="24"/>
      <c r="Q23" s="24"/>
      <c r="R23" s="24"/>
      <c r="S23" s="24"/>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331"/>
      <c r="CN23" s="58"/>
      <c r="CT23" s="136" t="s">
        <v>320</v>
      </c>
      <c r="CU23" s="136" t="s">
        <v>565</v>
      </c>
    </row>
    <row r="24" spans="1:99" s="2" customFormat="1" ht="15.75" customHeight="1">
      <c r="B24" s="335"/>
      <c r="C24" s="24"/>
      <c r="D24" s="24" t="s">
        <v>23</v>
      </c>
      <c r="E24" s="24"/>
      <c r="F24" s="24"/>
      <c r="G24" s="24"/>
      <c r="H24" s="24"/>
      <c r="I24" s="24"/>
      <c r="J24" s="24"/>
      <c r="K24" s="24"/>
      <c r="L24" s="24"/>
      <c r="M24" s="24"/>
      <c r="N24" s="24"/>
      <c r="O24" s="24"/>
      <c r="P24" s="24"/>
      <c r="Q24" s="24"/>
      <c r="R24" s="24"/>
      <c r="S24" s="24"/>
      <c r="T24" s="24"/>
      <c r="U24" s="24" t="s">
        <v>19</v>
      </c>
      <c r="V24" s="24"/>
      <c r="W24" s="233"/>
      <c r="X24" s="233"/>
      <c r="Y24" s="233"/>
      <c r="Z24" s="233"/>
      <c r="AA24" s="65" t="s">
        <v>24</v>
      </c>
      <c r="AB24" s="24"/>
      <c r="AC24" s="24"/>
      <c r="AD24" s="24"/>
      <c r="AE24" s="24"/>
      <c r="AF24" s="24"/>
      <c r="AG24" s="24"/>
      <c r="AH24" s="24"/>
      <c r="AI24" s="24"/>
      <c r="AJ24" s="24"/>
      <c r="AK24" s="24" t="s">
        <v>19</v>
      </c>
      <c r="AL24" s="24"/>
      <c r="AM24" s="233"/>
      <c r="AN24" s="233"/>
      <c r="AO24" s="233"/>
      <c r="AP24" s="233"/>
      <c r="AQ24" s="233"/>
      <c r="AR24" s="233"/>
      <c r="AS24" s="233"/>
      <c r="AT24" s="233"/>
      <c r="AU24" s="233"/>
      <c r="AV24" s="24" t="s">
        <v>25</v>
      </c>
      <c r="AW24" s="24"/>
      <c r="AX24" s="24"/>
      <c r="AY24" s="24"/>
      <c r="AZ24" s="65"/>
      <c r="BA24" s="24"/>
      <c r="BB24" s="24"/>
      <c r="BC24" s="24"/>
      <c r="BD24" s="24"/>
      <c r="BE24" s="24"/>
      <c r="BF24" s="24"/>
      <c r="BG24" s="24"/>
      <c r="BH24" s="233"/>
      <c r="BI24" s="233"/>
      <c r="BJ24" s="233"/>
      <c r="BK24" s="233"/>
      <c r="BL24" s="233"/>
      <c r="BM24" s="233"/>
      <c r="BN24" s="233"/>
      <c r="BO24" s="233"/>
      <c r="BP24" s="233"/>
      <c r="BQ24" s="233"/>
      <c r="BR24" s="233"/>
      <c r="BS24" s="233"/>
      <c r="BT24" s="65" t="s">
        <v>22</v>
      </c>
      <c r="BU24" s="24"/>
      <c r="BV24" s="24"/>
      <c r="BW24" s="24"/>
      <c r="BX24" s="24"/>
      <c r="BY24" s="24"/>
      <c r="BZ24" s="24"/>
      <c r="CA24" s="24"/>
      <c r="CB24" s="151"/>
      <c r="CN24" s="58"/>
      <c r="CT24" s="136" t="s">
        <v>322</v>
      </c>
      <c r="CU24" s="136" t="s">
        <v>566</v>
      </c>
    </row>
    <row r="25" spans="1:99" s="2" customFormat="1" ht="15.75" customHeight="1">
      <c r="B25" s="335"/>
      <c r="C25" s="24"/>
      <c r="D25" s="24"/>
      <c r="E25" s="24"/>
      <c r="F25" s="24"/>
      <c r="G25" s="24"/>
      <c r="H25" s="24"/>
      <c r="I25" s="24"/>
      <c r="J25" s="24"/>
      <c r="K25" s="24"/>
      <c r="L25" s="24"/>
      <c r="M25" s="24"/>
      <c r="N25" s="24"/>
      <c r="O25" s="24"/>
      <c r="P25" s="24"/>
      <c r="Q25" s="24"/>
      <c r="R25" s="24"/>
      <c r="S25" s="24"/>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331"/>
      <c r="CN25" s="58"/>
      <c r="CT25" s="136" t="s">
        <v>324</v>
      </c>
      <c r="CU25" s="136" t="s">
        <v>567</v>
      </c>
    </row>
    <row r="26" spans="1:99" s="2" customFormat="1" ht="15.75" customHeight="1">
      <c r="B26" s="335"/>
      <c r="C26" s="24"/>
      <c r="D26" s="24" t="s">
        <v>28</v>
      </c>
      <c r="E26" s="24"/>
      <c r="F26" s="24"/>
      <c r="G26" s="24"/>
      <c r="H26" s="24"/>
      <c r="I26" s="24"/>
      <c r="J26" s="24"/>
      <c r="K26" s="24"/>
      <c r="L26" s="24"/>
      <c r="M26" s="24"/>
      <c r="N26" s="24"/>
      <c r="O26" s="24"/>
      <c r="P26" s="24"/>
      <c r="Q26" s="24"/>
      <c r="R26" s="24"/>
      <c r="S26" s="24"/>
      <c r="T26" s="259" t="s">
        <v>595</v>
      </c>
      <c r="U26" s="259"/>
      <c r="V26" s="259"/>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331"/>
      <c r="CN26" s="58"/>
      <c r="CT26" s="136" t="s">
        <v>326</v>
      </c>
      <c r="CU26" s="136" t="s">
        <v>568</v>
      </c>
    </row>
    <row r="27" spans="1:99" s="2" customFormat="1" ht="15.75" customHeight="1">
      <c r="B27" s="335"/>
      <c r="C27" s="24"/>
      <c r="D27" s="24" t="s">
        <v>29</v>
      </c>
      <c r="E27" s="24"/>
      <c r="F27" s="24"/>
      <c r="G27" s="24"/>
      <c r="H27" s="24"/>
      <c r="I27" s="24"/>
      <c r="J27" s="24"/>
      <c r="K27" s="24"/>
      <c r="L27" s="24"/>
      <c r="M27" s="24"/>
      <c r="N27" s="24"/>
      <c r="O27" s="24"/>
      <c r="P27" s="24"/>
      <c r="Q27" s="24"/>
      <c r="R27" s="24"/>
      <c r="S27" s="24"/>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331"/>
      <c r="CN27" s="58"/>
      <c r="CT27" s="136" t="s">
        <v>328</v>
      </c>
      <c r="CU27" s="136" t="s">
        <v>569</v>
      </c>
    </row>
    <row r="28" spans="1:99" s="2" customFormat="1" ht="15.75" customHeight="1">
      <c r="B28" s="335"/>
      <c r="C28" s="24"/>
      <c r="D28" s="24" t="s">
        <v>30</v>
      </c>
      <c r="E28" s="24"/>
      <c r="F28" s="24"/>
      <c r="G28" s="24"/>
      <c r="H28" s="24"/>
      <c r="I28" s="24"/>
      <c r="J28" s="24"/>
      <c r="K28" s="24"/>
      <c r="L28" s="24"/>
      <c r="M28" s="24"/>
      <c r="N28" s="24"/>
      <c r="O28" s="24"/>
      <c r="P28" s="24"/>
      <c r="Q28" s="24"/>
      <c r="R28" s="24"/>
      <c r="S28" s="24"/>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331"/>
      <c r="CN28" s="58"/>
      <c r="CT28" s="136" t="s">
        <v>329</v>
      </c>
      <c r="CU28" s="136" t="s">
        <v>570</v>
      </c>
    </row>
    <row r="29" spans="1:99" s="2" customFormat="1" ht="15.75" customHeight="1">
      <c r="B29" s="335"/>
      <c r="C29" s="28"/>
      <c r="D29" s="28" t="s">
        <v>33</v>
      </c>
      <c r="E29" s="28"/>
      <c r="F29" s="28"/>
      <c r="G29" s="28"/>
      <c r="H29" s="28"/>
      <c r="I29" s="28"/>
      <c r="J29" s="28"/>
      <c r="K29" s="28"/>
      <c r="L29" s="28"/>
      <c r="M29" s="28"/>
      <c r="N29" s="28"/>
      <c r="O29" s="28"/>
      <c r="P29" s="28"/>
      <c r="Q29" s="28"/>
      <c r="R29" s="28"/>
      <c r="S29" s="28"/>
      <c r="T29" s="28"/>
      <c r="U29" s="28"/>
      <c r="V29" s="28"/>
      <c r="W29" s="28"/>
      <c r="X29" s="28"/>
      <c r="Y29" s="28"/>
      <c r="Z29" s="28"/>
      <c r="AA29" s="28"/>
      <c r="AB29" s="28"/>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c r="BX29" s="302"/>
      <c r="BY29" s="302"/>
      <c r="BZ29" s="302"/>
      <c r="CA29" s="302"/>
      <c r="CB29" s="332"/>
      <c r="CN29" s="58"/>
      <c r="CT29" s="136" t="s">
        <v>330</v>
      </c>
      <c r="CU29" s="136" t="s">
        <v>571</v>
      </c>
    </row>
    <row r="30" spans="1:99" s="1" customFormat="1" ht="20.100000000000001" customHeight="1">
      <c r="B30" s="335"/>
      <c r="C30" s="24" t="s">
        <v>35</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8"/>
      <c r="CS30" s="2"/>
      <c r="CT30" s="136" t="s">
        <v>331</v>
      </c>
      <c r="CU30" s="136" t="s">
        <v>572</v>
      </c>
    </row>
    <row r="31" spans="1:99" s="2" customFormat="1" ht="20.100000000000001" customHeight="1">
      <c r="A31" s="1"/>
      <c r="B31" s="335"/>
      <c r="C31" s="267" t="s">
        <v>37</v>
      </c>
      <c r="D31" s="267"/>
      <c r="E31" s="24"/>
      <c r="F31" s="24" t="s">
        <v>598</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67" t="s">
        <v>37</v>
      </c>
      <c r="AQ31" s="267"/>
      <c r="AR31" s="24"/>
      <c r="AS31" s="24" t="s">
        <v>600</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51"/>
      <c r="CC31" s="24"/>
      <c r="CD31" s="24"/>
      <c r="CE31" s="24"/>
      <c r="CF31" s="24"/>
      <c r="CG31" s="24"/>
      <c r="CH31" s="24"/>
      <c r="CI31" s="24"/>
      <c r="CT31" s="136" t="s">
        <v>332</v>
      </c>
      <c r="CU31" s="136" t="s">
        <v>573</v>
      </c>
    </row>
    <row r="32" spans="1:99" s="2" customFormat="1" ht="20.100000000000001" customHeight="1">
      <c r="A32" s="1"/>
      <c r="B32" s="335"/>
      <c r="C32" s="24" t="s">
        <v>38</v>
      </c>
      <c r="D32" s="24"/>
      <c r="E32" s="24"/>
      <c r="F32" s="24"/>
      <c r="G32" s="24"/>
      <c r="H32" s="24"/>
      <c r="I32" s="24"/>
      <c r="J32" s="24"/>
      <c r="K32" s="24"/>
      <c r="L32" s="24"/>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4"/>
      <c r="AK32" s="24"/>
      <c r="AL32" s="24"/>
      <c r="AM32" s="24"/>
      <c r="AN32" s="24"/>
      <c r="AO32" s="24"/>
      <c r="AP32" s="24" t="s">
        <v>38</v>
      </c>
      <c r="AQ32" s="24"/>
      <c r="AR32" s="24"/>
      <c r="AS32" s="24"/>
      <c r="AT32" s="24"/>
      <c r="AU32" s="24"/>
      <c r="AV32" s="24"/>
      <c r="AW32" s="24"/>
      <c r="AX32" s="24"/>
      <c r="AY32" s="24"/>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4"/>
      <c r="CA32" s="24"/>
      <c r="CB32" s="151"/>
      <c r="CC32" s="24"/>
      <c r="CD32" s="24"/>
      <c r="CE32" s="24"/>
      <c r="CF32" s="24"/>
      <c r="CG32" s="24"/>
      <c r="CH32" s="24"/>
      <c r="CI32" s="24"/>
      <c r="CT32" s="136" t="s">
        <v>333</v>
      </c>
      <c r="CU32" s="136" t="s">
        <v>574</v>
      </c>
    </row>
    <row r="33" spans="1:101" s="2" customFormat="1" ht="20.100000000000001" customHeight="1">
      <c r="A33" s="1"/>
      <c r="B33" s="335"/>
      <c r="C33" s="28" t="s">
        <v>599</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56</v>
      </c>
      <c r="AC33" s="28"/>
      <c r="AD33" s="330"/>
      <c r="AE33" s="330"/>
      <c r="AF33" s="330"/>
      <c r="AG33" s="330"/>
      <c r="AH33" s="330"/>
      <c r="AI33" s="330"/>
      <c r="AJ33" s="330"/>
      <c r="AK33" s="330"/>
      <c r="AL33" s="330"/>
      <c r="AM33" s="330"/>
      <c r="AN33" s="28" t="s">
        <v>22</v>
      </c>
      <c r="AO33" s="28"/>
      <c r="AP33" s="28" t="s">
        <v>599</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56</v>
      </c>
      <c r="BP33" s="28"/>
      <c r="BQ33" s="330"/>
      <c r="BR33" s="330"/>
      <c r="BS33" s="330"/>
      <c r="BT33" s="330"/>
      <c r="BU33" s="330"/>
      <c r="BV33" s="330"/>
      <c r="BW33" s="330"/>
      <c r="BX33" s="330"/>
      <c r="BY33" s="330"/>
      <c r="BZ33" s="330"/>
      <c r="CA33" s="28" t="s">
        <v>22</v>
      </c>
      <c r="CB33" s="229"/>
      <c r="CC33" s="148"/>
      <c r="CD33" s="148"/>
      <c r="CE33" s="148"/>
      <c r="CF33" s="148"/>
      <c r="CG33" s="148"/>
      <c r="CH33" s="24" t="s">
        <v>22</v>
      </c>
      <c r="CI33" s="24"/>
      <c r="CT33" s="136" t="s">
        <v>334</v>
      </c>
      <c r="CU33" s="136" t="s">
        <v>575</v>
      </c>
    </row>
    <row r="34" spans="1:101" s="2" customFormat="1" ht="20.100000000000001" customHeight="1">
      <c r="A34" s="1"/>
      <c r="B34" s="335"/>
      <c r="C34" s="334" t="s">
        <v>37</v>
      </c>
      <c r="D34" s="334"/>
      <c r="E34" s="76"/>
      <c r="F34" s="76" t="s">
        <v>601</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34" t="s">
        <v>37</v>
      </c>
      <c r="AQ34" s="334"/>
      <c r="AR34" s="76"/>
      <c r="AS34" s="76" t="s">
        <v>603</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3"/>
      <c r="CC34" s="65"/>
      <c r="CD34" s="65"/>
      <c r="CE34" s="65"/>
      <c r="CF34" s="65"/>
      <c r="CG34" s="65"/>
      <c r="CH34" s="65"/>
      <c r="CI34" s="65"/>
      <c r="CT34" s="136" t="s">
        <v>291</v>
      </c>
      <c r="CU34" s="136" t="s">
        <v>576</v>
      </c>
    </row>
    <row r="35" spans="1:101" s="2" customFormat="1" ht="20.100000000000001" customHeight="1">
      <c r="A35" s="1"/>
      <c r="B35" s="335"/>
      <c r="C35" s="24" t="s">
        <v>38</v>
      </c>
      <c r="D35" s="24"/>
      <c r="E35" s="24"/>
      <c r="F35" s="24"/>
      <c r="G35" s="24"/>
      <c r="H35" s="24"/>
      <c r="I35" s="24"/>
      <c r="J35" s="24"/>
      <c r="K35" s="24"/>
      <c r="L35" s="24"/>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65"/>
      <c r="AK35" s="65"/>
      <c r="AL35" s="65"/>
      <c r="AM35" s="65"/>
      <c r="AN35" s="65"/>
      <c r="AO35" s="65"/>
      <c r="AP35" s="24" t="s">
        <v>38</v>
      </c>
      <c r="AQ35" s="24"/>
      <c r="AR35" s="24"/>
      <c r="AS35" s="24"/>
      <c r="AT35" s="24"/>
      <c r="AU35" s="24"/>
      <c r="AV35" s="24"/>
      <c r="AW35" s="24"/>
      <c r="AX35" s="24"/>
      <c r="AY35" s="24"/>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65"/>
      <c r="CA35" s="65"/>
      <c r="CB35" s="154"/>
      <c r="CC35" s="65"/>
      <c r="CD35" s="65"/>
      <c r="CE35" s="65"/>
      <c r="CF35" s="65"/>
      <c r="CG35" s="65"/>
      <c r="CH35" s="65"/>
      <c r="CI35" s="65"/>
      <c r="CT35" s="136" t="s">
        <v>293</v>
      </c>
      <c r="CU35" s="136" t="s">
        <v>579</v>
      </c>
    </row>
    <row r="36" spans="1:101" s="2" customFormat="1" ht="20.100000000000001" customHeight="1">
      <c r="A36" s="1"/>
      <c r="B36" s="335"/>
      <c r="C36" s="28" t="s">
        <v>602</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56</v>
      </c>
      <c r="AC36" s="28"/>
      <c r="AD36" s="330"/>
      <c r="AE36" s="330"/>
      <c r="AF36" s="330"/>
      <c r="AG36" s="330"/>
      <c r="AH36" s="330"/>
      <c r="AI36" s="330"/>
      <c r="AJ36" s="330"/>
      <c r="AK36" s="330"/>
      <c r="AL36" s="330"/>
      <c r="AM36" s="330"/>
      <c r="AN36" s="28" t="s">
        <v>22</v>
      </c>
      <c r="AO36" s="28"/>
      <c r="AP36" s="28" t="s">
        <v>602</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56</v>
      </c>
      <c r="BP36" s="28"/>
      <c r="BQ36" s="330"/>
      <c r="BR36" s="330"/>
      <c r="BS36" s="330"/>
      <c r="BT36" s="330"/>
      <c r="BU36" s="330"/>
      <c r="BV36" s="330"/>
      <c r="BW36" s="330"/>
      <c r="BX36" s="330"/>
      <c r="BY36" s="330"/>
      <c r="BZ36" s="330"/>
      <c r="CA36" s="28" t="s">
        <v>22</v>
      </c>
      <c r="CB36" s="155"/>
      <c r="CC36" s="148"/>
      <c r="CD36" s="148"/>
      <c r="CE36" s="148"/>
      <c r="CF36" s="148"/>
      <c r="CG36" s="148"/>
      <c r="CH36" s="24" t="s">
        <v>22</v>
      </c>
      <c r="CI36" s="24"/>
      <c r="CT36" s="136" t="s">
        <v>299</v>
      </c>
      <c r="CU36" s="136" t="s">
        <v>580</v>
      </c>
    </row>
    <row r="37" spans="1:101" s="1" customFormat="1" ht="15.75" customHeight="1">
      <c r="B37" s="336" t="s">
        <v>960</v>
      </c>
      <c r="C37" s="24"/>
      <c r="D37" s="24" t="s">
        <v>18</v>
      </c>
      <c r="E37" s="24"/>
      <c r="F37" s="24"/>
      <c r="G37" s="24"/>
      <c r="H37" s="24"/>
      <c r="I37" s="24"/>
      <c r="J37" s="24"/>
      <c r="K37" s="24"/>
      <c r="L37" s="24"/>
      <c r="M37" s="24"/>
      <c r="N37" s="24"/>
      <c r="O37" s="24"/>
      <c r="P37" s="24"/>
      <c r="Q37" s="24"/>
      <c r="R37" s="24"/>
      <c r="S37" s="24"/>
      <c r="T37" s="24"/>
      <c r="U37" s="24" t="s">
        <v>19</v>
      </c>
      <c r="V37" s="24"/>
      <c r="W37" s="233"/>
      <c r="X37" s="233"/>
      <c r="Y37" s="233"/>
      <c r="Z37" s="233"/>
      <c r="AA37" s="65" t="s">
        <v>20</v>
      </c>
      <c r="AB37" s="24"/>
      <c r="AC37" s="24"/>
      <c r="AD37" s="24"/>
      <c r="AE37" s="24"/>
      <c r="AF37" s="24"/>
      <c r="AG37" s="24"/>
      <c r="AH37" s="24"/>
      <c r="AI37" s="24"/>
      <c r="AJ37" s="24"/>
      <c r="AK37" s="24" t="s">
        <v>19</v>
      </c>
      <c r="AL37" s="24"/>
      <c r="AM37" s="262"/>
      <c r="AN37" s="262"/>
      <c r="AO37" s="262"/>
      <c r="AP37" s="262"/>
      <c r="AQ37" s="262"/>
      <c r="AR37" s="262"/>
      <c r="AS37" s="262"/>
      <c r="AT37" s="262"/>
      <c r="AU37" s="262"/>
      <c r="AV37" s="262"/>
      <c r="AW37" s="262"/>
      <c r="AX37" s="262"/>
      <c r="AY37" s="65" t="s">
        <v>21</v>
      </c>
      <c r="AZ37" s="24"/>
      <c r="BA37" s="24"/>
      <c r="BB37" s="24"/>
      <c r="BC37" s="24"/>
      <c r="BD37" s="24"/>
      <c r="BE37" s="24"/>
      <c r="BF37" s="24"/>
      <c r="BG37" s="24"/>
      <c r="BH37" s="233"/>
      <c r="BI37" s="233"/>
      <c r="BJ37" s="233"/>
      <c r="BK37" s="233"/>
      <c r="BL37" s="233"/>
      <c r="BM37" s="233"/>
      <c r="BN37" s="233"/>
      <c r="BO37" s="233"/>
      <c r="BP37" s="233"/>
      <c r="BQ37" s="233"/>
      <c r="BR37" s="233"/>
      <c r="BS37" s="233"/>
      <c r="BT37" s="65" t="s">
        <v>22</v>
      </c>
      <c r="BU37" s="24"/>
      <c r="BV37" s="24"/>
      <c r="BW37" s="24"/>
      <c r="BX37" s="24"/>
      <c r="BY37" s="24"/>
      <c r="BZ37" s="24"/>
      <c r="CA37" s="24"/>
      <c r="CB37" s="151"/>
      <c r="CO37" s="2"/>
      <c r="CP37" s="2"/>
      <c r="CQ37" s="2"/>
      <c r="CS37" s="2"/>
      <c r="CT37" s="136" t="s">
        <v>301</v>
      </c>
      <c r="CU37" s="136" t="s">
        <v>581</v>
      </c>
      <c r="CV37" s="2"/>
      <c r="CW37" s="2"/>
    </row>
    <row r="38" spans="1:101" s="1" customFormat="1" ht="15.75" customHeight="1">
      <c r="B38" s="336"/>
      <c r="C38" s="24"/>
      <c r="D38" s="24" t="s">
        <v>13</v>
      </c>
      <c r="E38" s="24"/>
      <c r="F38" s="24"/>
      <c r="G38" s="24"/>
      <c r="H38" s="24"/>
      <c r="I38" s="24"/>
      <c r="J38" s="24"/>
      <c r="K38" s="24"/>
      <c r="L38" s="24"/>
      <c r="M38" s="24"/>
      <c r="N38" s="24"/>
      <c r="O38" s="24"/>
      <c r="P38" s="24"/>
      <c r="Q38" s="24"/>
      <c r="R38" s="24"/>
      <c r="S38" s="24"/>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331"/>
      <c r="CO38" s="2"/>
      <c r="CP38" s="2"/>
      <c r="CQ38" s="2"/>
      <c r="CS38" s="2"/>
      <c r="CT38" s="136" t="s">
        <v>303</v>
      </c>
      <c r="CU38" s="136" t="s">
        <v>582</v>
      </c>
      <c r="CV38" s="2"/>
      <c r="CW38" s="2"/>
    </row>
    <row r="39" spans="1:101" s="1" customFormat="1" ht="15.75" customHeight="1">
      <c r="B39" s="336"/>
      <c r="C39" s="24"/>
      <c r="D39" s="24" t="s">
        <v>23</v>
      </c>
      <c r="E39" s="24"/>
      <c r="F39" s="24"/>
      <c r="G39" s="24"/>
      <c r="H39" s="24"/>
      <c r="I39" s="24"/>
      <c r="J39" s="24"/>
      <c r="K39" s="24"/>
      <c r="L39" s="24"/>
      <c r="M39" s="24"/>
      <c r="N39" s="24"/>
      <c r="O39" s="24"/>
      <c r="P39" s="24"/>
      <c r="Q39" s="24"/>
      <c r="R39" s="24"/>
      <c r="S39" s="24"/>
      <c r="T39" s="24"/>
      <c r="U39" s="24" t="s">
        <v>19</v>
      </c>
      <c r="V39" s="24"/>
      <c r="W39" s="233"/>
      <c r="X39" s="233"/>
      <c r="Y39" s="233"/>
      <c r="Z39" s="233"/>
      <c r="AA39" s="65" t="s">
        <v>24</v>
      </c>
      <c r="AB39" s="24"/>
      <c r="AC39" s="24"/>
      <c r="AD39" s="24"/>
      <c r="AE39" s="24"/>
      <c r="AF39" s="24"/>
      <c r="AG39" s="24"/>
      <c r="AH39" s="24"/>
      <c r="AI39" s="24"/>
      <c r="AJ39" s="24"/>
      <c r="AK39" s="24" t="s">
        <v>19</v>
      </c>
      <c r="AL39" s="24"/>
      <c r="AM39" s="233"/>
      <c r="AN39" s="233"/>
      <c r="AO39" s="233"/>
      <c r="AP39" s="233"/>
      <c r="AQ39" s="233"/>
      <c r="AR39" s="233"/>
      <c r="AS39" s="233"/>
      <c r="AT39" s="233"/>
      <c r="AU39" s="233"/>
      <c r="AV39" s="24" t="s">
        <v>25</v>
      </c>
      <c r="AW39" s="24"/>
      <c r="AX39" s="24"/>
      <c r="AY39" s="24"/>
      <c r="AZ39" s="65"/>
      <c r="BA39" s="24"/>
      <c r="BB39" s="24"/>
      <c r="BC39" s="24"/>
      <c r="BD39" s="24"/>
      <c r="BE39" s="24"/>
      <c r="BF39" s="24"/>
      <c r="BG39" s="24"/>
      <c r="BH39" s="233"/>
      <c r="BI39" s="233"/>
      <c r="BJ39" s="233"/>
      <c r="BK39" s="233"/>
      <c r="BL39" s="233"/>
      <c r="BM39" s="233"/>
      <c r="BN39" s="233"/>
      <c r="BO39" s="233"/>
      <c r="BP39" s="233"/>
      <c r="BQ39" s="233"/>
      <c r="BR39" s="233"/>
      <c r="BS39" s="233"/>
      <c r="BT39" s="65" t="s">
        <v>22</v>
      </c>
      <c r="BU39" s="24"/>
      <c r="BV39" s="24"/>
      <c r="BW39" s="24"/>
      <c r="BX39" s="24"/>
      <c r="BY39" s="24"/>
      <c r="BZ39" s="24"/>
      <c r="CA39" s="24"/>
      <c r="CB39" s="151"/>
      <c r="CO39" s="2"/>
      <c r="CP39" s="2"/>
      <c r="CQ39" s="2"/>
      <c r="CS39" s="2"/>
      <c r="CT39" s="136" t="s">
        <v>305</v>
      </c>
      <c r="CU39" s="136" t="s">
        <v>583</v>
      </c>
      <c r="CV39" s="2"/>
      <c r="CW39" s="2"/>
    </row>
    <row r="40" spans="1:101" s="1" customFormat="1" ht="15.75" customHeight="1">
      <c r="B40" s="336"/>
      <c r="C40" s="24"/>
      <c r="D40" s="24"/>
      <c r="E40" s="24"/>
      <c r="F40" s="24"/>
      <c r="G40" s="24"/>
      <c r="H40" s="24"/>
      <c r="I40" s="24"/>
      <c r="J40" s="24"/>
      <c r="K40" s="24"/>
      <c r="L40" s="24"/>
      <c r="M40" s="24"/>
      <c r="N40" s="24"/>
      <c r="O40" s="24"/>
      <c r="P40" s="24"/>
      <c r="Q40" s="24"/>
      <c r="R40" s="24"/>
      <c r="S40" s="24"/>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331"/>
      <c r="CO40" s="2"/>
      <c r="CP40" s="2"/>
      <c r="CQ40" s="2"/>
      <c r="CS40" s="2"/>
      <c r="CT40" s="136" t="s">
        <v>307</v>
      </c>
      <c r="CU40" s="136" t="s">
        <v>584</v>
      </c>
      <c r="CV40" s="2"/>
      <c r="CW40" s="2"/>
    </row>
    <row r="41" spans="1:101" s="1" customFormat="1" ht="15.75" customHeight="1">
      <c r="B41" s="336"/>
      <c r="C41" s="24"/>
      <c r="D41" s="24" t="s">
        <v>28</v>
      </c>
      <c r="E41" s="24"/>
      <c r="F41" s="24"/>
      <c r="G41" s="24"/>
      <c r="H41" s="24"/>
      <c r="I41" s="24"/>
      <c r="J41" s="24"/>
      <c r="K41" s="24"/>
      <c r="L41" s="24"/>
      <c r="M41" s="24"/>
      <c r="N41" s="24"/>
      <c r="O41" s="24"/>
      <c r="P41" s="24"/>
      <c r="Q41" s="24"/>
      <c r="R41" s="24"/>
      <c r="S41" s="24"/>
      <c r="T41" s="259" t="s">
        <v>595</v>
      </c>
      <c r="U41" s="259"/>
      <c r="V41" s="259"/>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331"/>
      <c r="CO41" s="2"/>
      <c r="CP41" s="2"/>
      <c r="CQ41" s="2"/>
      <c r="CS41" s="2"/>
      <c r="CT41" s="136" t="s">
        <v>309</v>
      </c>
      <c r="CU41" s="136" t="s">
        <v>585</v>
      </c>
      <c r="CV41" s="2"/>
      <c r="CW41" s="2"/>
    </row>
    <row r="42" spans="1:101" s="1" customFormat="1" ht="15.75" customHeight="1">
      <c r="B42" s="336"/>
      <c r="C42" s="24"/>
      <c r="D42" s="24" t="s">
        <v>29</v>
      </c>
      <c r="E42" s="24"/>
      <c r="F42" s="24"/>
      <c r="G42" s="24"/>
      <c r="H42" s="24"/>
      <c r="I42" s="24"/>
      <c r="J42" s="24"/>
      <c r="K42" s="24"/>
      <c r="L42" s="24"/>
      <c r="M42" s="24"/>
      <c r="N42" s="24"/>
      <c r="O42" s="24"/>
      <c r="P42" s="24"/>
      <c r="Q42" s="24"/>
      <c r="R42" s="24"/>
      <c r="S42" s="24"/>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331"/>
      <c r="CO42" s="2"/>
      <c r="CP42" s="2"/>
      <c r="CQ42" s="2"/>
      <c r="CS42" s="2"/>
      <c r="CT42" s="136" t="s">
        <v>311</v>
      </c>
      <c r="CU42" s="136" t="s">
        <v>586</v>
      </c>
    </row>
    <row r="43" spans="1:101" s="1" customFormat="1" ht="15.75" customHeight="1">
      <c r="B43" s="336"/>
      <c r="C43" s="24"/>
      <c r="D43" s="24" t="s">
        <v>30</v>
      </c>
      <c r="E43" s="24"/>
      <c r="F43" s="24"/>
      <c r="G43" s="24"/>
      <c r="H43" s="24"/>
      <c r="I43" s="24"/>
      <c r="J43" s="24"/>
      <c r="K43" s="24"/>
      <c r="L43" s="24"/>
      <c r="M43" s="24"/>
      <c r="N43" s="24"/>
      <c r="O43" s="24"/>
      <c r="P43" s="24"/>
      <c r="Q43" s="24"/>
      <c r="R43" s="24"/>
      <c r="S43" s="24"/>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331"/>
      <c r="CO43" s="2"/>
      <c r="CP43" s="2"/>
      <c r="CQ43" s="2"/>
      <c r="CS43" s="2"/>
      <c r="CT43" s="136" t="s">
        <v>313</v>
      </c>
      <c r="CU43" s="136" t="s">
        <v>587</v>
      </c>
    </row>
    <row r="44" spans="1:101" s="1" customFormat="1" ht="15.75" customHeight="1">
      <c r="B44" s="336"/>
      <c r="C44" s="28"/>
      <c r="D44" s="28" t="s">
        <v>49</v>
      </c>
      <c r="E44" s="28"/>
      <c r="F44" s="28"/>
      <c r="G44" s="28"/>
      <c r="H44" s="28"/>
      <c r="I44" s="28"/>
      <c r="J44" s="28"/>
      <c r="K44" s="28"/>
      <c r="L44" s="28"/>
      <c r="M44" s="28"/>
      <c r="N44" s="28"/>
      <c r="O44" s="28"/>
      <c r="P44" s="28"/>
      <c r="Q44" s="28"/>
      <c r="R44" s="28"/>
      <c r="S44" s="28"/>
      <c r="T44" s="29"/>
      <c r="U44" s="29"/>
      <c r="V44" s="29"/>
      <c r="W44" s="28"/>
      <c r="X44" s="28"/>
      <c r="Y44" s="28"/>
      <c r="Z44" s="28"/>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c r="BF44" s="302"/>
      <c r="BG44" s="302"/>
      <c r="BH44" s="302"/>
      <c r="BI44" s="302"/>
      <c r="BJ44" s="302"/>
      <c r="BK44" s="302"/>
      <c r="BL44" s="302"/>
      <c r="BM44" s="302"/>
      <c r="BN44" s="302"/>
      <c r="BO44" s="302"/>
      <c r="BP44" s="302"/>
      <c r="BQ44" s="302"/>
      <c r="BR44" s="302"/>
      <c r="BS44" s="302"/>
      <c r="BT44" s="302"/>
      <c r="BU44" s="302"/>
      <c r="BV44" s="302"/>
      <c r="BW44" s="302"/>
      <c r="BX44" s="302"/>
      <c r="BY44" s="302"/>
      <c r="BZ44" s="302"/>
      <c r="CA44" s="302"/>
      <c r="CB44" s="332"/>
      <c r="CO44" s="2"/>
      <c r="CP44" s="2"/>
      <c r="CQ44" s="2"/>
      <c r="CS44" s="2"/>
      <c r="CT44" s="136" t="s">
        <v>315</v>
      </c>
      <c r="CU44" s="136" t="s">
        <v>589</v>
      </c>
    </row>
    <row r="45" spans="1:101" s="2" customFormat="1" ht="16.5" customHeight="1">
      <c r="B45" s="335" t="s">
        <v>959</v>
      </c>
      <c r="C45" s="24"/>
      <c r="D45" s="24" t="s">
        <v>41</v>
      </c>
      <c r="E45" s="24"/>
      <c r="F45" s="24"/>
      <c r="G45" s="24"/>
      <c r="H45" s="24"/>
      <c r="I45" s="24"/>
      <c r="J45" s="24"/>
      <c r="K45" s="24"/>
      <c r="L45" s="24"/>
      <c r="M45" s="24"/>
      <c r="N45" s="24"/>
      <c r="O45" s="24"/>
      <c r="P45" s="24"/>
      <c r="Q45" s="24"/>
      <c r="R45" s="24"/>
      <c r="S45" s="24"/>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331"/>
      <c r="CC45" s="56" t="s">
        <v>569</v>
      </c>
      <c r="CT45" s="136" t="s">
        <v>317</v>
      </c>
      <c r="CU45" s="136" t="s">
        <v>590</v>
      </c>
    </row>
    <row r="46" spans="1:101" s="2" customFormat="1" ht="16.5" customHeight="1">
      <c r="B46" s="335"/>
      <c r="C46" s="24"/>
      <c r="D46" s="24" t="s">
        <v>52</v>
      </c>
      <c r="E46" s="24"/>
      <c r="F46" s="24"/>
      <c r="G46" s="24"/>
      <c r="H46" s="24"/>
      <c r="I46" s="24"/>
      <c r="J46" s="24"/>
      <c r="K46" s="24"/>
      <c r="L46" s="24"/>
      <c r="M46" s="24"/>
      <c r="N46" s="24"/>
      <c r="O46" s="24"/>
      <c r="P46" s="24" t="s">
        <v>53</v>
      </c>
      <c r="Q46" s="24"/>
      <c r="R46" s="24"/>
      <c r="S46" s="24"/>
      <c r="T46" s="24"/>
      <c r="U46" s="24"/>
      <c r="V46" s="24"/>
      <c r="W46" s="24"/>
      <c r="X46" s="24"/>
      <c r="Y46" s="24"/>
      <c r="Z46" s="24"/>
      <c r="AA46" s="24" t="s">
        <v>54</v>
      </c>
      <c r="AB46" s="24"/>
      <c r="AC46" s="262"/>
      <c r="AD46" s="262"/>
      <c r="AE46" s="262"/>
      <c r="AF46" s="262"/>
      <c r="AG46" s="262"/>
      <c r="AH46" s="262"/>
      <c r="AI46" s="262"/>
      <c r="AJ46" s="262"/>
      <c r="AK46" s="262"/>
      <c r="AL46" s="262"/>
      <c r="AM46" s="262"/>
      <c r="AN46" s="262"/>
      <c r="AO46" s="262"/>
      <c r="AP46" s="24" t="s">
        <v>55</v>
      </c>
      <c r="AQ46" s="24"/>
      <c r="AR46" s="24"/>
      <c r="AS46" s="24"/>
      <c r="AT46" s="24"/>
      <c r="AU46" s="24" t="s">
        <v>56</v>
      </c>
      <c r="AV46" s="24"/>
      <c r="AW46" s="262"/>
      <c r="AX46" s="262"/>
      <c r="AY46" s="262"/>
      <c r="AZ46" s="262"/>
      <c r="BA46" s="262"/>
      <c r="BB46" s="262"/>
      <c r="BC46" s="262"/>
      <c r="BD46" s="262"/>
      <c r="BE46" s="262"/>
      <c r="BF46" s="262"/>
      <c r="BG46" s="262"/>
      <c r="BH46" s="262"/>
      <c r="BI46" s="262"/>
      <c r="BJ46" s="24" t="s">
        <v>22</v>
      </c>
      <c r="BK46" s="24"/>
      <c r="BL46" s="24"/>
      <c r="BM46" s="24"/>
      <c r="BN46" s="24"/>
      <c r="BO46" s="24"/>
      <c r="BP46" s="24"/>
      <c r="BQ46" s="24"/>
      <c r="BR46" s="24"/>
      <c r="BS46" s="24"/>
      <c r="BT46" s="24"/>
      <c r="BU46" s="24"/>
      <c r="BV46" s="24"/>
      <c r="BW46" s="24"/>
      <c r="BX46" s="24"/>
      <c r="BY46" s="24"/>
      <c r="BZ46" s="24"/>
      <c r="CA46" s="24"/>
      <c r="CB46" s="151"/>
      <c r="CC46" s="56" t="s">
        <v>570</v>
      </c>
      <c r="CT46" s="136" t="s">
        <v>319</v>
      </c>
      <c r="CU46" s="136" t="s">
        <v>591</v>
      </c>
    </row>
    <row r="47" spans="1:101" s="2" customFormat="1" ht="16.5" customHeight="1">
      <c r="B47" s="335"/>
      <c r="C47" s="24"/>
      <c r="D47" s="24"/>
      <c r="E47" s="24"/>
      <c r="F47" s="24"/>
      <c r="G47" s="24"/>
      <c r="H47" s="24"/>
      <c r="I47" s="24"/>
      <c r="J47" s="24"/>
      <c r="K47" s="24"/>
      <c r="L47" s="24"/>
      <c r="M47" s="24"/>
      <c r="N47" s="24"/>
      <c r="O47" s="24"/>
      <c r="P47" s="24"/>
      <c r="Q47" s="24"/>
      <c r="R47" s="24"/>
      <c r="S47" s="24"/>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331"/>
      <c r="CC47" s="56" t="s">
        <v>571</v>
      </c>
      <c r="CT47" s="136" t="s">
        <v>321</v>
      </c>
      <c r="CU47" s="136" t="s">
        <v>592</v>
      </c>
    </row>
    <row r="48" spans="1:101" s="2" customFormat="1" ht="16.5" customHeight="1">
      <c r="B48" s="335"/>
      <c r="C48" s="24"/>
      <c r="D48" s="24" t="s">
        <v>14</v>
      </c>
      <c r="E48" s="24"/>
      <c r="F48" s="24"/>
      <c r="G48" s="24"/>
      <c r="H48" s="24"/>
      <c r="I48" s="24"/>
      <c r="J48" s="24"/>
      <c r="K48" s="24"/>
      <c r="L48" s="24"/>
      <c r="M48" s="24"/>
      <c r="N48" s="24"/>
      <c r="O48" s="24"/>
      <c r="P48" s="24"/>
      <c r="Q48" s="24"/>
      <c r="R48" s="24"/>
      <c r="S48" s="24"/>
      <c r="T48" s="259" t="s">
        <v>595</v>
      </c>
      <c r="U48" s="259"/>
      <c r="V48" s="259"/>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331"/>
      <c r="CC48" s="56" t="s">
        <v>572</v>
      </c>
      <c r="CT48" s="136" t="s">
        <v>323</v>
      </c>
      <c r="CU48" s="136" t="s">
        <v>593</v>
      </c>
    </row>
    <row r="49" spans="1:99" s="2" customFormat="1" ht="16.5" customHeight="1">
      <c r="B49" s="335"/>
      <c r="C49" s="24"/>
      <c r="D49" s="24" t="s">
        <v>43</v>
      </c>
      <c r="E49" s="24"/>
      <c r="F49" s="24"/>
      <c r="G49" s="24"/>
      <c r="H49" s="24"/>
      <c r="I49" s="24"/>
      <c r="J49" s="24"/>
      <c r="K49" s="24"/>
      <c r="L49" s="24"/>
      <c r="M49" s="24"/>
      <c r="N49" s="24"/>
      <c r="O49" s="24"/>
      <c r="P49" s="24"/>
      <c r="Q49" s="24"/>
      <c r="R49" s="24"/>
      <c r="S49" s="24"/>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331"/>
      <c r="CC49" s="56" t="s">
        <v>573</v>
      </c>
      <c r="CN49" s="393" t="s">
        <v>965</v>
      </c>
      <c r="CO49" s="393"/>
      <c r="CP49" s="393"/>
      <c r="CQ49" s="393"/>
      <c r="CR49" s="393"/>
      <c r="CS49" s="393"/>
      <c r="CT49" s="136" t="s">
        <v>325</v>
      </c>
      <c r="CU49" s="211"/>
    </row>
    <row r="50" spans="1:99" s="2" customFormat="1" ht="16.5" customHeight="1">
      <c r="A50" s="132"/>
      <c r="B50" s="335"/>
      <c r="C50" s="28"/>
      <c r="D50" s="28" t="s">
        <v>16</v>
      </c>
      <c r="E50" s="28"/>
      <c r="F50" s="28"/>
      <c r="G50" s="28"/>
      <c r="H50" s="28"/>
      <c r="I50" s="28"/>
      <c r="J50" s="28"/>
      <c r="K50" s="28"/>
      <c r="L50" s="28"/>
      <c r="M50" s="28"/>
      <c r="N50" s="28"/>
      <c r="O50" s="28"/>
      <c r="P50" s="28"/>
      <c r="Q50" s="28"/>
      <c r="R50" s="28"/>
      <c r="S50" s="28"/>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302"/>
      <c r="BL50" s="302"/>
      <c r="BM50" s="302"/>
      <c r="BN50" s="302"/>
      <c r="BO50" s="302"/>
      <c r="BP50" s="302"/>
      <c r="BQ50" s="302"/>
      <c r="BR50" s="302"/>
      <c r="BS50" s="302"/>
      <c r="BT50" s="302"/>
      <c r="BU50" s="302"/>
      <c r="BV50" s="302"/>
      <c r="BW50" s="302"/>
      <c r="BX50" s="302"/>
      <c r="BY50" s="302"/>
      <c r="BZ50" s="302"/>
      <c r="CA50" s="302"/>
      <c r="CB50" s="332"/>
      <c r="CC50" s="56" t="s">
        <v>574</v>
      </c>
      <c r="CN50" s="393"/>
      <c r="CO50" s="393"/>
      <c r="CP50" s="393"/>
      <c r="CQ50" s="393"/>
      <c r="CR50" s="393"/>
      <c r="CS50" s="393"/>
      <c r="CT50" s="138" t="s">
        <v>327</v>
      </c>
      <c r="CU50" s="211"/>
    </row>
    <row r="51" spans="1:99" s="2" customFormat="1" ht="15" customHeight="1">
      <c r="B51" s="28"/>
      <c r="C51" s="333" t="s">
        <v>967</v>
      </c>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row>
    <row r="52" spans="1:99" s="2" customFormat="1" ht="15.75" customHeight="1">
      <c r="B52" s="337" t="s">
        <v>956</v>
      </c>
      <c r="C52" s="76"/>
      <c r="D52" s="76" t="s">
        <v>12</v>
      </c>
      <c r="E52" s="76"/>
      <c r="F52" s="76"/>
      <c r="G52" s="76"/>
      <c r="H52" s="76"/>
      <c r="I52" s="76"/>
      <c r="J52" s="76"/>
      <c r="K52" s="76"/>
      <c r="L52" s="76"/>
      <c r="M52" s="76"/>
      <c r="N52" s="76"/>
      <c r="O52" s="76"/>
      <c r="P52" s="76"/>
      <c r="Q52" s="76"/>
      <c r="R52" s="76"/>
      <c r="S52" s="76"/>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1"/>
    </row>
    <row r="53" spans="1:99" s="2" customFormat="1" ht="15.75" customHeight="1">
      <c r="B53" s="338"/>
      <c r="C53" s="24"/>
      <c r="D53" s="24" t="s">
        <v>13</v>
      </c>
      <c r="E53" s="24"/>
      <c r="F53" s="24"/>
      <c r="G53" s="24"/>
      <c r="H53" s="24"/>
      <c r="I53" s="24"/>
      <c r="J53" s="24"/>
      <c r="K53" s="24"/>
      <c r="L53" s="24"/>
      <c r="M53" s="24"/>
      <c r="N53" s="24"/>
      <c r="O53" s="24"/>
      <c r="P53" s="24"/>
      <c r="Q53" s="24"/>
      <c r="R53" s="24"/>
      <c r="S53" s="24"/>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331"/>
    </row>
    <row r="54" spans="1:99" s="2" customFormat="1" ht="15.75" customHeight="1">
      <c r="B54" s="338"/>
      <c r="C54" s="24"/>
      <c r="D54" s="24" t="s">
        <v>14</v>
      </c>
      <c r="E54" s="24"/>
      <c r="F54" s="24"/>
      <c r="G54" s="24"/>
      <c r="H54" s="24"/>
      <c r="I54" s="24"/>
      <c r="J54" s="24"/>
      <c r="K54" s="24"/>
      <c r="L54" s="24"/>
      <c r="M54" s="24"/>
      <c r="N54" s="24"/>
      <c r="O54" s="24"/>
      <c r="P54" s="24"/>
      <c r="Q54" s="24"/>
      <c r="R54" s="24"/>
      <c r="S54" s="24"/>
      <c r="T54" s="259" t="s">
        <v>595</v>
      </c>
      <c r="U54" s="259"/>
      <c r="V54" s="259"/>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331"/>
    </row>
    <row r="55" spans="1:99" s="2" customFormat="1" ht="15.75" customHeight="1">
      <c r="B55" s="338"/>
      <c r="C55" s="24"/>
      <c r="D55" s="24" t="s">
        <v>15</v>
      </c>
      <c r="E55" s="24"/>
      <c r="F55" s="24"/>
      <c r="G55" s="24"/>
      <c r="H55" s="24"/>
      <c r="I55" s="24"/>
      <c r="J55" s="24"/>
      <c r="K55" s="24"/>
      <c r="L55" s="24"/>
      <c r="M55" s="24"/>
      <c r="N55" s="24"/>
      <c r="O55" s="24"/>
      <c r="P55" s="24"/>
      <c r="Q55" s="24"/>
      <c r="R55" s="24"/>
      <c r="S55" s="24"/>
      <c r="T55" s="233"/>
      <c r="U55" s="233"/>
      <c r="V55" s="233"/>
      <c r="W55" s="233"/>
      <c r="X55" s="233"/>
      <c r="Y55" s="233"/>
      <c r="Z55" s="233"/>
      <c r="AA55" s="233"/>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9"/>
    </row>
    <row r="56" spans="1:99" s="2" customFormat="1" ht="15.75" customHeight="1">
      <c r="B56" s="339"/>
      <c r="C56" s="28"/>
      <c r="D56" s="28" t="s">
        <v>16</v>
      </c>
      <c r="E56" s="28"/>
      <c r="F56" s="28"/>
      <c r="G56" s="28"/>
      <c r="H56" s="28"/>
      <c r="I56" s="28"/>
      <c r="J56" s="28"/>
      <c r="K56" s="28"/>
      <c r="L56" s="28"/>
      <c r="M56" s="28"/>
      <c r="N56" s="28"/>
      <c r="O56" s="28"/>
      <c r="P56" s="28"/>
      <c r="Q56" s="28"/>
      <c r="R56" s="28"/>
      <c r="S56" s="28"/>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302"/>
      <c r="BR56" s="302"/>
      <c r="BS56" s="302"/>
      <c r="BT56" s="302"/>
      <c r="BU56" s="302"/>
      <c r="BV56" s="302"/>
      <c r="BW56" s="302"/>
      <c r="BX56" s="302"/>
      <c r="BY56" s="302"/>
      <c r="BZ56" s="302"/>
      <c r="CA56" s="302"/>
      <c r="CB56" s="332"/>
    </row>
    <row r="57" spans="1:99" s="2" customFormat="1" ht="15.75" customHeight="1">
      <c r="B57" s="335" t="s">
        <v>957</v>
      </c>
      <c r="C57" s="24"/>
      <c r="D57" s="24" t="s">
        <v>18</v>
      </c>
      <c r="E57" s="24"/>
      <c r="F57" s="24"/>
      <c r="G57" s="24"/>
      <c r="H57" s="24"/>
      <c r="I57" s="24"/>
      <c r="J57" s="24"/>
      <c r="K57" s="24"/>
      <c r="L57" s="24"/>
      <c r="M57" s="24"/>
      <c r="N57" s="24"/>
      <c r="O57" s="24"/>
      <c r="P57" s="24"/>
      <c r="Q57" s="24"/>
      <c r="R57" s="24"/>
      <c r="S57" s="24"/>
      <c r="T57" s="24"/>
      <c r="U57" s="24" t="s">
        <v>19</v>
      </c>
      <c r="V57" s="24"/>
      <c r="W57" s="233"/>
      <c r="X57" s="233"/>
      <c r="Y57" s="233"/>
      <c r="Z57" s="233"/>
      <c r="AA57" s="65" t="s">
        <v>20</v>
      </c>
      <c r="AB57" s="24"/>
      <c r="AC57" s="24"/>
      <c r="AD57" s="24"/>
      <c r="AE57" s="24"/>
      <c r="AF57" s="24"/>
      <c r="AG57" s="24"/>
      <c r="AH57" s="24"/>
      <c r="AI57" s="24"/>
      <c r="AJ57" s="24"/>
      <c r="AK57" s="24" t="s">
        <v>19</v>
      </c>
      <c r="AL57" s="24"/>
      <c r="AM57" s="262"/>
      <c r="AN57" s="262"/>
      <c r="AO57" s="262"/>
      <c r="AP57" s="262"/>
      <c r="AQ57" s="262"/>
      <c r="AR57" s="262"/>
      <c r="AS57" s="262"/>
      <c r="AT57" s="262"/>
      <c r="AU57" s="262"/>
      <c r="AV57" s="262"/>
      <c r="AW57" s="262"/>
      <c r="AX57" s="262"/>
      <c r="AY57" s="65" t="s">
        <v>21</v>
      </c>
      <c r="AZ57" s="24"/>
      <c r="BA57" s="24"/>
      <c r="BB57" s="24"/>
      <c r="BC57" s="24"/>
      <c r="BD57" s="24"/>
      <c r="BE57" s="24"/>
      <c r="BF57" s="24"/>
      <c r="BG57" s="24"/>
      <c r="BH57" s="233"/>
      <c r="BI57" s="233"/>
      <c r="BJ57" s="233"/>
      <c r="BK57" s="233"/>
      <c r="BL57" s="233"/>
      <c r="BM57" s="233"/>
      <c r="BN57" s="233"/>
      <c r="BO57" s="233"/>
      <c r="BP57" s="233"/>
      <c r="BQ57" s="233"/>
      <c r="BR57" s="233"/>
      <c r="BS57" s="233"/>
      <c r="BT57" s="65" t="s">
        <v>22</v>
      </c>
      <c r="BU57" s="24"/>
      <c r="BV57" s="24"/>
      <c r="BW57" s="24"/>
      <c r="BX57" s="24"/>
      <c r="BY57" s="24"/>
      <c r="BZ57" s="24"/>
      <c r="CA57" s="24"/>
      <c r="CB57" s="151"/>
      <c r="CN57" s="58"/>
    </row>
    <row r="58" spans="1:99" s="2" customFormat="1" ht="15.75" customHeight="1">
      <c r="B58" s="335"/>
      <c r="C58" s="24"/>
      <c r="D58" s="24" t="s">
        <v>13</v>
      </c>
      <c r="E58" s="24"/>
      <c r="F58" s="24"/>
      <c r="G58" s="24"/>
      <c r="H58" s="24"/>
      <c r="I58" s="24"/>
      <c r="J58" s="24"/>
      <c r="K58" s="24"/>
      <c r="L58" s="24"/>
      <c r="M58" s="24"/>
      <c r="N58" s="24"/>
      <c r="O58" s="24"/>
      <c r="P58" s="24"/>
      <c r="Q58" s="24"/>
      <c r="R58" s="24"/>
      <c r="S58" s="24"/>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331"/>
      <c r="CN58" s="58"/>
    </row>
    <row r="59" spans="1:99" s="2" customFormat="1" ht="15.75" customHeight="1">
      <c r="B59" s="335"/>
      <c r="C59" s="24"/>
      <c r="D59" s="24" t="s">
        <v>23</v>
      </c>
      <c r="E59" s="24"/>
      <c r="F59" s="24"/>
      <c r="G59" s="24"/>
      <c r="H59" s="24"/>
      <c r="I59" s="24"/>
      <c r="J59" s="24"/>
      <c r="K59" s="24"/>
      <c r="L59" s="24"/>
      <c r="M59" s="24"/>
      <c r="N59" s="24"/>
      <c r="O59" s="24"/>
      <c r="P59" s="24"/>
      <c r="Q59" s="24"/>
      <c r="R59" s="24"/>
      <c r="S59" s="24"/>
      <c r="T59" s="24"/>
      <c r="U59" s="24" t="s">
        <v>19</v>
      </c>
      <c r="V59" s="24"/>
      <c r="W59" s="233"/>
      <c r="X59" s="233"/>
      <c r="Y59" s="233"/>
      <c r="Z59" s="233"/>
      <c r="AA59" s="65" t="s">
        <v>24</v>
      </c>
      <c r="AB59" s="24"/>
      <c r="AC59" s="24"/>
      <c r="AD59" s="24"/>
      <c r="AE59" s="24"/>
      <c r="AF59" s="24"/>
      <c r="AG59" s="24"/>
      <c r="AH59" s="24"/>
      <c r="AI59" s="24"/>
      <c r="AJ59" s="24"/>
      <c r="AK59" s="24" t="s">
        <v>19</v>
      </c>
      <c r="AL59" s="24"/>
      <c r="AM59" s="233"/>
      <c r="AN59" s="233"/>
      <c r="AO59" s="233"/>
      <c r="AP59" s="233"/>
      <c r="AQ59" s="233"/>
      <c r="AR59" s="233"/>
      <c r="AS59" s="233"/>
      <c r="AT59" s="233"/>
      <c r="AU59" s="233"/>
      <c r="AV59" s="24" t="s">
        <v>25</v>
      </c>
      <c r="AW59" s="24"/>
      <c r="AX59" s="24"/>
      <c r="AY59" s="24"/>
      <c r="AZ59" s="65"/>
      <c r="BA59" s="24"/>
      <c r="BB59" s="24"/>
      <c r="BC59" s="24"/>
      <c r="BD59" s="24"/>
      <c r="BE59" s="24"/>
      <c r="BF59" s="24"/>
      <c r="BG59" s="24"/>
      <c r="BH59" s="233"/>
      <c r="BI59" s="233"/>
      <c r="BJ59" s="233"/>
      <c r="BK59" s="233"/>
      <c r="BL59" s="233"/>
      <c r="BM59" s="233"/>
      <c r="BN59" s="233"/>
      <c r="BO59" s="233"/>
      <c r="BP59" s="233"/>
      <c r="BQ59" s="233"/>
      <c r="BR59" s="233"/>
      <c r="BS59" s="233"/>
      <c r="BT59" s="65" t="s">
        <v>22</v>
      </c>
      <c r="BU59" s="24"/>
      <c r="BV59" s="24"/>
      <c r="BW59" s="24"/>
      <c r="BX59" s="24"/>
      <c r="BY59" s="24"/>
      <c r="BZ59" s="24"/>
      <c r="CA59" s="24"/>
      <c r="CB59" s="151"/>
      <c r="CN59" s="58"/>
    </row>
    <row r="60" spans="1:99" s="2" customFormat="1" ht="15.75" customHeight="1">
      <c r="B60" s="335"/>
      <c r="C60" s="24"/>
      <c r="D60" s="24"/>
      <c r="E60" s="24"/>
      <c r="F60" s="24"/>
      <c r="G60" s="24"/>
      <c r="H60" s="24"/>
      <c r="I60" s="24"/>
      <c r="J60" s="24"/>
      <c r="K60" s="24"/>
      <c r="L60" s="24"/>
      <c r="M60" s="24"/>
      <c r="N60" s="24"/>
      <c r="O60" s="24"/>
      <c r="P60" s="24"/>
      <c r="Q60" s="24"/>
      <c r="R60" s="24"/>
      <c r="S60" s="24"/>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331"/>
      <c r="CN60" s="58"/>
    </row>
    <row r="61" spans="1:99" s="2" customFormat="1" ht="15.75" customHeight="1">
      <c r="B61" s="335"/>
      <c r="C61" s="24"/>
      <c r="D61" s="24" t="s">
        <v>28</v>
      </c>
      <c r="E61" s="24"/>
      <c r="F61" s="24"/>
      <c r="G61" s="24"/>
      <c r="H61" s="24"/>
      <c r="I61" s="24"/>
      <c r="J61" s="24"/>
      <c r="K61" s="24"/>
      <c r="L61" s="24"/>
      <c r="M61" s="24"/>
      <c r="N61" s="24"/>
      <c r="O61" s="24"/>
      <c r="P61" s="24"/>
      <c r="Q61" s="24"/>
      <c r="R61" s="24"/>
      <c r="S61" s="24"/>
      <c r="T61" s="259" t="s">
        <v>595</v>
      </c>
      <c r="U61" s="259"/>
      <c r="V61" s="259"/>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331"/>
      <c r="CN61" s="58"/>
    </row>
    <row r="62" spans="1:99" s="2" customFormat="1" ht="15.75" customHeight="1">
      <c r="B62" s="335"/>
      <c r="C62" s="24"/>
      <c r="D62" s="24" t="s">
        <v>29</v>
      </c>
      <c r="E62" s="24"/>
      <c r="F62" s="24"/>
      <c r="G62" s="24"/>
      <c r="H62" s="24"/>
      <c r="I62" s="24"/>
      <c r="J62" s="24"/>
      <c r="K62" s="24"/>
      <c r="L62" s="24"/>
      <c r="M62" s="24"/>
      <c r="N62" s="24"/>
      <c r="O62" s="24"/>
      <c r="P62" s="24"/>
      <c r="Q62" s="24"/>
      <c r="R62" s="24"/>
      <c r="S62" s="24"/>
      <c r="T62" s="233"/>
      <c r="U62" s="233"/>
      <c r="V62" s="233"/>
      <c r="W62" s="233"/>
      <c r="X62" s="233"/>
      <c r="Y62" s="233"/>
      <c r="Z62" s="233"/>
      <c r="AA62" s="233"/>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9"/>
      <c r="CN62" s="58"/>
    </row>
    <row r="63" spans="1:99" s="2" customFormat="1" ht="15.75" customHeight="1">
      <c r="B63" s="335"/>
      <c r="C63" s="28"/>
      <c r="D63" s="28" t="s">
        <v>30</v>
      </c>
      <c r="E63" s="28"/>
      <c r="F63" s="28"/>
      <c r="G63" s="28"/>
      <c r="H63" s="28"/>
      <c r="I63" s="28"/>
      <c r="J63" s="28"/>
      <c r="K63" s="28"/>
      <c r="L63" s="28"/>
      <c r="M63" s="28"/>
      <c r="N63" s="28"/>
      <c r="O63" s="28"/>
      <c r="P63" s="28"/>
      <c r="Q63" s="28"/>
      <c r="R63" s="28"/>
      <c r="S63" s="28"/>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302"/>
      <c r="AZ63" s="302"/>
      <c r="BA63" s="302"/>
      <c r="BB63" s="302"/>
      <c r="BC63" s="302"/>
      <c r="BD63" s="302"/>
      <c r="BE63" s="302"/>
      <c r="BF63" s="302"/>
      <c r="BG63" s="302"/>
      <c r="BH63" s="302"/>
      <c r="BI63" s="302"/>
      <c r="BJ63" s="302"/>
      <c r="BK63" s="302"/>
      <c r="BL63" s="302"/>
      <c r="BM63" s="302"/>
      <c r="BN63" s="302"/>
      <c r="BO63" s="302"/>
      <c r="BP63" s="302"/>
      <c r="BQ63" s="302"/>
      <c r="BR63" s="302"/>
      <c r="BS63" s="302"/>
      <c r="BT63" s="302"/>
      <c r="BU63" s="302"/>
      <c r="BV63" s="302"/>
      <c r="BW63" s="302"/>
      <c r="BX63" s="302"/>
      <c r="BY63" s="302"/>
      <c r="BZ63" s="302"/>
      <c r="CA63" s="302"/>
      <c r="CB63" s="332"/>
      <c r="CN63" s="58"/>
    </row>
    <row r="64" spans="1:99" s="2" customFormat="1" ht="15.75" customHeight="1">
      <c r="B64" s="335" t="s">
        <v>958</v>
      </c>
      <c r="C64" s="24"/>
      <c r="D64" s="24" t="s">
        <v>18</v>
      </c>
      <c r="E64" s="24"/>
      <c r="F64" s="24"/>
      <c r="G64" s="24"/>
      <c r="H64" s="24"/>
      <c r="I64" s="24"/>
      <c r="J64" s="24"/>
      <c r="K64" s="24"/>
      <c r="L64" s="24"/>
      <c r="M64" s="24"/>
      <c r="N64" s="24"/>
      <c r="O64" s="24"/>
      <c r="P64" s="24"/>
      <c r="Q64" s="24"/>
      <c r="R64" s="24"/>
      <c r="S64" s="24"/>
      <c r="T64" s="24"/>
      <c r="U64" s="24" t="s">
        <v>19</v>
      </c>
      <c r="V64" s="24"/>
      <c r="W64" s="233"/>
      <c r="X64" s="233"/>
      <c r="Y64" s="233"/>
      <c r="Z64" s="233"/>
      <c r="AA64" s="65" t="s">
        <v>20</v>
      </c>
      <c r="AB64" s="24"/>
      <c r="AC64" s="24"/>
      <c r="AD64" s="24"/>
      <c r="AE64" s="24"/>
      <c r="AF64" s="24"/>
      <c r="AG64" s="24"/>
      <c r="AH64" s="24"/>
      <c r="AI64" s="24"/>
      <c r="AJ64" s="24"/>
      <c r="AK64" s="24" t="s">
        <v>19</v>
      </c>
      <c r="AL64" s="24"/>
      <c r="AM64" s="262"/>
      <c r="AN64" s="262"/>
      <c r="AO64" s="262"/>
      <c r="AP64" s="262"/>
      <c r="AQ64" s="262"/>
      <c r="AR64" s="262"/>
      <c r="AS64" s="262"/>
      <c r="AT64" s="262"/>
      <c r="AU64" s="262"/>
      <c r="AV64" s="262"/>
      <c r="AW64" s="262"/>
      <c r="AX64" s="262"/>
      <c r="AY64" s="65" t="s">
        <v>21</v>
      </c>
      <c r="AZ64" s="24"/>
      <c r="BA64" s="24"/>
      <c r="BB64" s="24"/>
      <c r="BC64" s="24"/>
      <c r="BD64" s="24"/>
      <c r="BE64" s="24"/>
      <c r="BF64" s="24"/>
      <c r="BG64" s="24"/>
      <c r="BH64" s="233"/>
      <c r="BI64" s="233"/>
      <c r="BJ64" s="233"/>
      <c r="BK64" s="233"/>
      <c r="BL64" s="233"/>
      <c r="BM64" s="233"/>
      <c r="BN64" s="233"/>
      <c r="BO64" s="233"/>
      <c r="BP64" s="233"/>
      <c r="BQ64" s="233"/>
      <c r="BR64" s="233"/>
      <c r="BS64" s="233"/>
      <c r="BT64" s="65" t="s">
        <v>22</v>
      </c>
      <c r="BU64" s="24"/>
      <c r="BV64" s="24"/>
      <c r="BW64" s="24"/>
      <c r="BX64" s="24"/>
      <c r="BY64" s="24"/>
      <c r="BZ64" s="24"/>
      <c r="CA64" s="24"/>
      <c r="CB64" s="151"/>
      <c r="CN64" s="58"/>
    </row>
    <row r="65" spans="2:92" s="2" customFormat="1" ht="15.75" customHeight="1">
      <c r="B65" s="335"/>
      <c r="C65" s="24"/>
      <c r="D65" s="24" t="s">
        <v>13</v>
      </c>
      <c r="E65" s="24"/>
      <c r="F65" s="24"/>
      <c r="G65" s="24"/>
      <c r="H65" s="24"/>
      <c r="I65" s="24"/>
      <c r="J65" s="24"/>
      <c r="K65" s="24"/>
      <c r="L65" s="24"/>
      <c r="M65" s="24"/>
      <c r="N65" s="24"/>
      <c r="O65" s="24"/>
      <c r="P65" s="24"/>
      <c r="Q65" s="24"/>
      <c r="R65" s="24"/>
      <c r="S65" s="24"/>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331"/>
      <c r="CN65" s="58"/>
    </row>
    <row r="66" spans="2:92" s="2" customFormat="1" ht="15.75" customHeight="1">
      <c r="B66" s="335"/>
      <c r="C66" s="24"/>
      <c r="D66" s="24" t="s">
        <v>23</v>
      </c>
      <c r="E66" s="24"/>
      <c r="F66" s="24"/>
      <c r="G66" s="24"/>
      <c r="H66" s="24"/>
      <c r="I66" s="24"/>
      <c r="J66" s="24"/>
      <c r="K66" s="24"/>
      <c r="L66" s="24"/>
      <c r="M66" s="24"/>
      <c r="N66" s="24"/>
      <c r="O66" s="24"/>
      <c r="P66" s="24"/>
      <c r="Q66" s="24"/>
      <c r="R66" s="24"/>
      <c r="S66" s="24"/>
      <c r="T66" s="24"/>
      <c r="U66" s="24" t="s">
        <v>19</v>
      </c>
      <c r="V66" s="24"/>
      <c r="W66" s="233"/>
      <c r="X66" s="233"/>
      <c r="Y66" s="233"/>
      <c r="Z66" s="233"/>
      <c r="AA66" s="65" t="s">
        <v>24</v>
      </c>
      <c r="AB66" s="24"/>
      <c r="AC66" s="24"/>
      <c r="AD66" s="24"/>
      <c r="AE66" s="24"/>
      <c r="AF66" s="24"/>
      <c r="AG66" s="24"/>
      <c r="AH66" s="24"/>
      <c r="AI66" s="24"/>
      <c r="AJ66" s="24"/>
      <c r="AK66" s="24" t="s">
        <v>19</v>
      </c>
      <c r="AL66" s="24"/>
      <c r="AM66" s="233"/>
      <c r="AN66" s="233"/>
      <c r="AO66" s="233"/>
      <c r="AP66" s="233"/>
      <c r="AQ66" s="233"/>
      <c r="AR66" s="233"/>
      <c r="AS66" s="233"/>
      <c r="AT66" s="233"/>
      <c r="AU66" s="233"/>
      <c r="AV66" s="24" t="s">
        <v>25</v>
      </c>
      <c r="AW66" s="24"/>
      <c r="AX66" s="24"/>
      <c r="AY66" s="24"/>
      <c r="AZ66" s="65"/>
      <c r="BA66" s="24"/>
      <c r="BB66" s="24"/>
      <c r="BC66" s="24"/>
      <c r="BD66" s="24"/>
      <c r="BE66" s="24"/>
      <c r="BF66" s="24"/>
      <c r="BG66" s="24"/>
      <c r="BH66" s="233"/>
      <c r="BI66" s="233"/>
      <c r="BJ66" s="233"/>
      <c r="BK66" s="233"/>
      <c r="BL66" s="233"/>
      <c r="BM66" s="233"/>
      <c r="BN66" s="233"/>
      <c r="BO66" s="233"/>
      <c r="BP66" s="233"/>
      <c r="BQ66" s="233"/>
      <c r="BR66" s="233"/>
      <c r="BS66" s="233"/>
      <c r="BT66" s="65" t="s">
        <v>22</v>
      </c>
      <c r="BU66" s="24"/>
      <c r="BV66" s="24"/>
      <c r="BW66" s="24"/>
      <c r="BX66" s="24"/>
      <c r="BY66" s="24"/>
      <c r="BZ66" s="24"/>
      <c r="CA66" s="24"/>
      <c r="CB66" s="151"/>
      <c r="CN66" s="58"/>
    </row>
    <row r="67" spans="2:92" s="2" customFormat="1" ht="15.75" customHeight="1">
      <c r="B67" s="335"/>
      <c r="C67" s="24"/>
      <c r="D67" s="24"/>
      <c r="E67" s="24"/>
      <c r="F67" s="24"/>
      <c r="G67" s="24"/>
      <c r="H67" s="24"/>
      <c r="I67" s="24"/>
      <c r="J67" s="24"/>
      <c r="K67" s="24"/>
      <c r="L67" s="24"/>
      <c r="M67" s="24"/>
      <c r="N67" s="24"/>
      <c r="O67" s="24"/>
      <c r="P67" s="24"/>
      <c r="Q67" s="24"/>
      <c r="R67" s="24"/>
      <c r="S67" s="24"/>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331"/>
      <c r="CN67" s="58"/>
    </row>
    <row r="68" spans="2:92" s="2" customFormat="1" ht="15.75" customHeight="1">
      <c r="B68" s="335"/>
      <c r="C68" s="24"/>
      <c r="D68" s="24" t="s">
        <v>28</v>
      </c>
      <c r="E68" s="24"/>
      <c r="F68" s="24"/>
      <c r="G68" s="24"/>
      <c r="H68" s="24"/>
      <c r="I68" s="24"/>
      <c r="J68" s="24"/>
      <c r="K68" s="24"/>
      <c r="L68" s="24"/>
      <c r="M68" s="24"/>
      <c r="N68" s="24"/>
      <c r="O68" s="24"/>
      <c r="P68" s="24"/>
      <c r="Q68" s="24"/>
      <c r="R68" s="24"/>
      <c r="S68" s="24"/>
      <c r="T68" s="259" t="s">
        <v>595</v>
      </c>
      <c r="U68" s="259"/>
      <c r="V68" s="259"/>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331"/>
      <c r="CN68" s="58"/>
    </row>
    <row r="69" spans="2:92" s="2" customFormat="1" ht="15.75" customHeight="1">
      <c r="B69" s="335"/>
      <c r="C69" s="24"/>
      <c r="D69" s="24" t="s">
        <v>29</v>
      </c>
      <c r="E69" s="24"/>
      <c r="F69" s="24"/>
      <c r="G69" s="24"/>
      <c r="H69" s="24"/>
      <c r="I69" s="24"/>
      <c r="J69" s="24"/>
      <c r="K69" s="24"/>
      <c r="L69" s="24"/>
      <c r="M69" s="24"/>
      <c r="N69" s="24"/>
      <c r="O69" s="24"/>
      <c r="P69" s="24"/>
      <c r="Q69" s="24"/>
      <c r="R69" s="24"/>
      <c r="S69" s="24"/>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331"/>
      <c r="CN69" s="58"/>
    </row>
    <row r="70" spans="2:92" s="2" customFormat="1" ht="15.75" customHeight="1">
      <c r="B70" s="335"/>
      <c r="C70" s="24"/>
      <c r="D70" s="24" t="s">
        <v>30</v>
      </c>
      <c r="E70" s="24"/>
      <c r="F70" s="24"/>
      <c r="G70" s="24"/>
      <c r="H70" s="24"/>
      <c r="I70" s="24"/>
      <c r="J70" s="24"/>
      <c r="K70" s="24"/>
      <c r="L70" s="24"/>
      <c r="M70" s="24"/>
      <c r="N70" s="24"/>
      <c r="O70" s="24"/>
      <c r="P70" s="24"/>
      <c r="Q70" s="24"/>
      <c r="R70" s="24"/>
      <c r="S70" s="24"/>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331"/>
      <c r="CN70" s="58"/>
    </row>
    <row r="71" spans="2:92" s="2" customFormat="1" ht="15.75" customHeight="1">
      <c r="B71" s="335"/>
      <c r="C71" s="28"/>
      <c r="D71" s="28" t="s">
        <v>33</v>
      </c>
      <c r="E71" s="28"/>
      <c r="F71" s="28"/>
      <c r="G71" s="28"/>
      <c r="H71" s="28"/>
      <c r="I71" s="28"/>
      <c r="J71" s="28"/>
      <c r="K71" s="28"/>
      <c r="L71" s="28"/>
      <c r="M71" s="28"/>
      <c r="N71" s="28"/>
      <c r="O71" s="28"/>
      <c r="P71" s="28"/>
      <c r="Q71" s="28"/>
      <c r="R71" s="28"/>
      <c r="S71" s="28"/>
      <c r="T71" s="28"/>
      <c r="U71" s="28"/>
      <c r="V71" s="28"/>
      <c r="W71" s="28"/>
      <c r="X71" s="28"/>
      <c r="Y71" s="28"/>
      <c r="Z71" s="28"/>
      <c r="AA71" s="28"/>
      <c r="AB71" s="28"/>
      <c r="AC71" s="302"/>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302"/>
      <c r="BC71" s="302"/>
      <c r="BD71" s="302"/>
      <c r="BE71" s="302"/>
      <c r="BF71" s="302"/>
      <c r="BG71" s="302"/>
      <c r="BH71" s="302"/>
      <c r="BI71" s="302"/>
      <c r="BJ71" s="302"/>
      <c r="BK71" s="302"/>
      <c r="BL71" s="302"/>
      <c r="BM71" s="302"/>
      <c r="BN71" s="302"/>
      <c r="BO71" s="302"/>
      <c r="BP71" s="302"/>
      <c r="BQ71" s="302"/>
      <c r="BR71" s="302"/>
      <c r="BS71" s="302"/>
      <c r="BT71" s="302"/>
      <c r="BU71" s="302"/>
      <c r="BV71" s="302"/>
      <c r="BW71" s="302"/>
      <c r="BX71" s="302"/>
      <c r="BY71" s="302"/>
      <c r="BZ71" s="302"/>
      <c r="CA71" s="302"/>
      <c r="CB71" s="332"/>
      <c r="CN71" s="58"/>
    </row>
    <row r="72" spans="2:92" s="2" customFormat="1" ht="15.75" customHeight="1">
      <c r="B72" s="335"/>
      <c r="C72" s="24"/>
      <c r="D72" s="24" t="s">
        <v>18</v>
      </c>
      <c r="E72" s="24"/>
      <c r="F72" s="24"/>
      <c r="G72" s="24"/>
      <c r="H72" s="24"/>
      <c r="I72" s="24"/>
      <c r="J72" s="24"/>
      <c r="K72" s="24"/>
      <c r="L72" s="24"/>
      <c r="M72" s="24"/>
      <c r="N72" s="24"/>
      <c r="O72" s="24"/>
      <c r="P72" s="24"/>
      <c r="Q72" s="24"/>
      <c r="R72" s="24"/>
      <c r="S72" s="24"/>
      <c r="T72" s="24"/>
      <c r="U72" s="24" t="s">
        <v>19</v>
      </c>
      <c r="V72" s="24"/>
      <c r="W72" s="233"/>
      <c r="X72" s="233"/>
      <c r="Y72" s="233"/>
      <c r="Z72" s="233"/>
      <c r="AA72" s="65" t="s">
        <v>20</v>
      </c>
      <c r="AB72" s="24"/>
      <c r="AC72" s="24"/>
      <c r="AD72" s="24"/>
      <c r="AE72" s="24"/>
      <c r="AF72" s="24"/>
      <c r="AG72" s="24"/>
      <c r="AH72" s="24"/>
      <c r="AI72" s="24"/>
      <c r="AJ72" s="24"/>
      <c r="AK72" s="24" t="s">
        <v>19</v>
      </c>
      <c r="AL72" s="24"/>
      <c r="AM72" s="262"/>
      <c r="AN72" s="262"/>
      <c r="AO72" s="262"/>
      <c r="AP72" s="262"/>
      <c r="AQ72" s="262"/>
      <c r="AR72" s="262"/>
      <c r="AS72" s="262"/>
      <c r="AT72" s="262"/>
      <c r="AU72" s="262"/>
      <c r="AV72" s="262"/>
      <c r="AW72" s="262"/>
      <c r="AX72" s="262"/>
      <c r="AY72" s="65" t="s">
        <v>21</v>
      </c>
      <c r="AZ72" s="24"/>
      <c r="BA72" s="24"/>
      <c r="BB72" s="24"/>
      <c r="BC72" s="24"/>
      <c r="BD72" s="24"/>
      <c r="BE72" s="24"/>
      <c r="BF72" s="24"/>
      <c r="BG72" s="24"/>
      <c r="BH72" s="233"/>
      <c r="BI72" s="233"/>
      <c r="BJ72" s="233"/>
      <c r="BK72" s="233"/>
      <c r="BL72" s="233"/>
      <c r="BM72" s="233"/>
      <c r="BN72" s="233"/>
      <c r="BO72" s="233"/>
      <c r="BP72" s="233"/>
      <c r="BQ72" s="233"/>
      <c r="BR72" s="233"/>
      <c r="BS72" s="233"/>
      <c r="BT72" s="65" t="s">
        <v>22</v>
      </c>
      <c r="BU72" s="24"/>
      <c r="BV72" s="24"/>
      <c r="BW72" s="24"/>
      <c r="BX72" s="24"/>
      <c r="BY72" s="24"/>
      <c r="BZ72" s="24"/>
      <c r="CA72" s="24"/>
      <c r="CB72" s="151"/>
      <c r="CN72" s="58"/>
    </row>
    <row r="73" spans="2:92" s="2" customFormat="1" ht="15.75" customHeight="1">
      <c r="B73" s="335"/>
      <c r="C73" s="24"/>
      <c r="D73" s="24" t="s">
        <v>13</v>
      </c>
      <c r="E73" s="24"/>
      <c r="F73" s="24"/>
      <c r="G73" s="24"/>
      <c r="H73" s="24"/>
      <c r="I73" s="24"/>
      <c r="J73" s="24"/>
      <c r="K73" s="24"/>
      <c r="L73" s="24"/>
      <c r="M73" s="24"/>
      <c r="N73" s="24"/>
      <c r="O73" s="24"/>
      <c r="P73" s="24"/>
      <c r="Q73" s="24"/>
      <c r="R73" s="24"/>
      <c r="S73" s="24"/>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331"/>
      <c r="CN73" s="58"/>
    </row>
    <row r="74" spans="2:92" s="2" customFormat="1" ht="15.75" customHeight="1">
      <c r="B74" s="335"/>
      <c r="C74" s="24"/>
      <c r="D74" s="24" t="s">
        <v>23</v>
      </c>
      <c r="E74" s="24"/>
      <c r="F74" s="24"/>
      <c r="G74" s="24"/>
      <c r="H74" s="24"/>
      <c r="I74" s="24"/>
      <c r="J74" s="24"/>
      <c r="K74" s="24"/>
      <c r="L74" s="24"/>
      <c r="M74" s="24"/>
      <c r="N74" s="24"/>
      <c r="O74" s="24"/>
      <c r="P74" s="24"/>
      <c r="Q74" s="24"/>
      <c r="R74" s="24"/>
      <c r="S74" s="24"/>
      <c r="T74" s="24"/>
      <c r="U74" s="24" t="s">
        <v>19</v>
      </c>
      <c r="V74" s="24"/>
      <c r="W74" s="233"/>
      <c r="X74" s="233"/>
      <c r="Y74" s="233"/>
      <c r="Z74" s="233"/>
      <c r="AA74" s="65" t="s">
        <v>24</v>
      </c>
      <c r="AB74" s="24"/>
      <c r="AC74" s="24"/>
      <c r="AD74" s="24"/>
      <c r="AE74" s="24"/>
      <c r="AF74" s="24"/>
      <c r="AG74" s="24"/>
      <c r="AH74" s="24"/>
      <c r="AI74" s="24"/>
      <c r="AJ74" s="24"/>
      <c r="AK74" s="24" t="s">
        <v>19</v>
      </c>
      <c r="AL74" s="24"/>
      <c r="AM74" s="233"/>
      <c r="AN74" s="233"/>
      <c r="AO74" s="233"/>
      <c r="AP74" s="233"/>
      <c r="AQ74" s="233"/>
      <c r="AR74" s="233"/>
      <c r="AS74" s="233"/>
      <c r="AT74" s="233"/>
      <c r="AU74" s="233"/>
      <c r="AV74" s="24" t="s">
        <v>25</v>
      </c>
      <c r="AW74" s="24"/>
      <c r="AX74" s="24"/>
      <c r="AY74" s="24"/>
      <c r="AZ74" s="65"/>
      <c r="BA74" s="24"/>
      <c r="BB74" s="24"/>
      <c r="BC74" s="24"/>
      <c r="BD74" s="24"/>
      <c r="BE74" s="24"/>
      <c r="BF74" s="24"/>
      <c r="BG74" s="24"/>
      <c r="BH74" s="233"/>
      <c r="BI74" s="233"/>
      <c r="BJ74" s="233"/>
      <c r="BK74" s="233"/>
      <c r="BL74" s="233"/>
      <c r="BM74" s="233"/>
      <c r="BN74" s="233"/>
      <c r="BO74" s="233"/>
      <c r="BP74" s="233"/>
      <c r="BQ74" s="233"/>
      <c r="BR74" s="233"/>
      <c r="BS74" s="233"/>
      <c r="BT74" s="65" t="s">
        <v>22</v>
      </c>
      <c r="BU74" s="24"/>
      <c r="BV74" s="24"/>
      <c r="BW74" s="24"/>
      <c r="BX74" s="24"/>
      <c r="BY74" s="24"/>
      <c r="BZ74" s="24"/>
      <c r="CA74" s="24"/>
      <c r="CB74" s="151"/>
      <c r="CN74" s="58"/>
    </row>
    <row r="75" spans="2:92" s="2" customFormat="1" ht="15.75" customHeight="1">
      <c r="B75" s="335"/>
      <c r="C75" s="24"/>
      <c r="D75" s="24"/>
      <c r="E75" s="24"/>
      <c r="F75" s="24"/>
      <c r="G75" s="24"/>
      <c r="H75" s="24"/>
      <c r="I75" s="24"/>
      <c r="J75" s="24"/>
      <c r="K75" s="24"/>
      <c r="L75" s="24"/>
      <c r="M75" s="24"/>
      <c r="N75" s="24"/>
      <c r="O75" s="24"/>
      <c r="P75" s="24"/>
      <c r="Q75" s="24"/>
      <c r="R75" s="24"/>
      <c r="S75" s="24"/>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331"/>
      <c r="CN75" s="58"/>
    </row>
    <row r="76" spans="2:92" s="2" customFormat="1" ht="15.75" customHeight="1">
      <c r="B76" s="335"/>
      <c r="C76" s="24"/>
      <c r="D76" s="24" t="s">
        <v>28</v>
      </c>
      <c r="E76" s="24"/>
      <c r="F76" s="24"/>
      <c r="G76" s="24"/>
      <c r="H76" s="24"/>
      <c r="I76" s="24"/>
      <c r="J76" s="24"/>
      <c r="K76" s="24"/>
      <c r="L76" s="24"/>
      <c r="M76" s="24"/>
      <c r="N76" s="24"/>
      <c r="O76" s="24"/>
      <c r="P76" s="24"/>
      <c r="Q76" s="24"/>
      <c r="R76" s="24"/>
      <c r="S76" s="24"/>
      <c r="T76" s="259" t="s">
        <v>595</v>
      </c>
      <c r="U76" s="259"/>
      <c r="V76" s="259"/>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331"/>
      <c r="CN76" s="58"/>
    </row>
    <row r="77" spans="2:92" s="2" customFormat="1" ht="15.75" customHeight="1">
      <c r="B77" s="335"/>
      <c r="C77" s="24"/>
      <c r="D77" s="24" t="s">
        <v>29</v>
      </c>
      <c r="E77" s="24"/>
      <c r="F77" s="24"/>
      <c r="G77" s="24"/>
      <c r="H77" s="24"/>
      <c r="I77" s="24"/>
      <c r="J77" s="24"/>
      <c r="K77" s="24"/>
      <c r="L77" s="24"/>
      <c r="M77" s="24"/>
      <c r="N77" s="24"/>
      <c r="O77" s="24"/>
      <c r="P77" s="24"/>
      <c r="Q77" s="24"/>
      <c r="R77" s="24"/>
      <c r="S77" s="24"/>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331"/>
      <c r="CN77" s="58"/>
    </row>
    <row r="78" spans="2:92" s="2" customFormat="1" ht="15.75" customHeight="1">
      <c r="B78" s="335"/>
      <c r="C78" s="24"/>
      <c r="D78" s="24" t="s">
        <v>30</v>
      </c>
      <c r="E78" s="24"/>
      <c r="F78" s="24"/>
      <c r="G78" s="24"/>
      <c r="H78" s="24"/>
      <c r="I78" s="24"/>
      <c r="J78" s="24"/>
      <c r="K78" s="24"/>
      <c r="L78" s="24"/>
      <c r="M78" s="24"/>
      <c r="N78" s="24"/>
      <c r="O78" s="24"/>
      <c r="P78" s="24"/>
      <c r="Q78" s="24"/>
      <c r="R78" s="24"/>
      <c r="S78" s="24"/>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331"/>
      <c r="CN78" s="58"/>
    </row>
    <row r="79" spans="2:92" s="2" customFormat="1" ht="15.75" customHeight="1">
      <c r="B79" s="335"/>
      <c r="C79" s="28"/>
      <c r="D79" s="28" t="s">
        <v>33</v>
      </c>
      <c r="E79" s="28"/>
      <c r="F79" s="28"/>
      <c r="G79" s="28"/>
      <c r="H79" s="28"/>
      <c r="I79" s="28"/>
      <c r="J79" s="28"/>
      <c r="K79" s="28"/>
      <c r="L79" s="28"/>
      <c r="M79" s="28"/>
      <c r="N79" s="28"/>
      <c r="O79" s="28"/>
      <c r="P79" s="28"/>
      <c r="Q79" s="28"/>
      <c r="R79" s="28"/>
      <c r="S79" s="28"/>
      <c r="T79" s="28"/>
      <c r="U79" s="28"/>
      <c r="V79" s="28"/>
      <c r="W79" s="28"/>
      <c r="X79" s="28"/>
      <c r="Y79" s="28"/>
      <c r="Z79" s="28"/>
      <c r="AA79" s="28"/>
      <c r="AB79" s="28"/>
      <c r="AC79" s="302"/>
      <c r="AD79" s="302"/>
      <c r="AE79" s="302"/>
      <c r="AF79" s="302"/>
      <c r="AG79" s="302"/>
      <c r="AH79" s="302"/>
      <c r="AI79" s="302"/>
      <c r="AJ79" s="302"/>
      <c r="AK79" s="302"/>
      <c r="AL79" s="302"/>
      <c r="AM79" s="302"/>
      <c r="AN79" s="302"/>
      <c r="AO79" s="302"/>
      <c r="AP79" s="302"/>
      <c r="AQ79" s="302"/>
      <c r="AR79" s="302"/>
      <c r="AS79" s="302"/>
      <c r="AT79" s="302"/>
      <c r="AU79" s="302"/>
      <c r="AV79" s="302"/>
      <c r="AW79" s="302"/>
      <c r="AX79" s="302"/>
      <c r="AY79" s="302"/>
      <c r="AZ79" s="302"/>
      <c r="BA79" s="302"/>
      <c r="BB79" s="302"/>
      <c r="BC79" s="302"/>
      <c r="BD79" s="302"/>
      <c r="BE79" s="302"/>
      <c r="BF79" s="302"/>
      <c r="BG79" s="302"/>
      <c r="BH79" s="302"/>
      <c r="BI79" s="302"/>
      <c r="BJ79" s="302"/>
      <c r="BK79" s="302"/>
      <c r="BL79" s="302"/>
      <c r="BM79" s="302"/>
      <c r="BN79" s="302"/>
      <c r="BO79" s="302"/>
      <c r="BP79" s="302"/>
      <c r="BQ79" s="302"/>
      <c r="BR79" s="302"/>
      <c r="BS79" s="302"/>
      <c r="BT79" s="302"/>
      <c r="BU79" s="302"/>
      <c r="BV79" s="302"/>
      <c r="BW79" s="302"/>
      <c r="BX79" s="302"/>
      <c r="BY79" s="302"/>
      <c r="BZ79" s="302"/>
      <c r="CA79" s="302"/>
      <c r="CB79" s="332"/>
      <c r="CN79" s="58"/>
    </row>
    <row r="80" spans="2:92" s="1" customFormat="1" ht="20.100000000000001" customHeight="1">
      <c r="B80" s="335"/>
      <c r="C80" s="24" t="s">
        <v>35</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123"/>
    </row>
    <row r="81" spans="1:101" s="2" customFormat="1" ht="20.100000000000001" customHeight="1">
      <c r="A81" s="1"/>
      <c r="B81" s="335"/>
      <c r="C81" s="267" t="s">
        <v>37</v>
      </c>
      <c r="D81" s="267"/>
      <c r="E81" s="24"/>
      <c r="F81" s="24" t="s">
        <v>598</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67" t="s">
        <v>37</v>
      </c>
      <c r="AQ81" s="267"/>
      <c r="AR81" s="24"/>
      <c r="AS81" s="24" t="s">
        <v>600</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51"/>
      <c r="CC81" s="24"/>
      <c r="CD81" s="24"/>
      <c r="CE81" s="24"/>
      <c r="CF81" s="24"/>
      <c r="CG81" s="24"/>
      <c r="CH81" s="24"/>
      <c r="CI81" s="24"/>
    </row>
    <row r="82" spans="1:101" s="2" customFormat="1" ht="20.100000000000001" customHeight="1">
      <c r="A82" s="1"/>
      <c r="B82" s="335"/>
      <c r="C82" s="24" t="s">
        <v>38</v>
      </c>
      <c r="D82" s="24"/>
      <c r="E82" s="24"/>
      <c r="F82" s="24"/>
      <c r="G82" s="24"/>
      <c r="H82" s="24"/>
      <c r="I82" s="24"/>
      <c r="J82" s="24"/>
      <c r="K82" s="24"/>
      <c r="L82" s="24"/>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24"/>
      <c r="AK82" s="24"/>
      <c r="AL82" s="24"/>
      <c r="AM82" s="24"/>
      <c r="AN82" s="24"/>
      <c r="AO82" s="24"/>
      <c r="AP82" s="24" t="s">
        <v>38</v>
      </c>
      <c r="AQ82" s="24"/>
      <c r="AR82" s="24"/>
      <c r="AS82" s="24"/>
      <c r="AT82" s="24"/>
      <c r="AU82" s="24"/>
      <c r="AV82" s="24"/>
      <c r="AW82" s="24"/>
      <c r="AX82" s="24"/>
      <c r="AY82" s="24"/>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24"/>
      <c r="CA82" s="24"/>
      <c r="CB82" s="151"/>
      <c r="CC82" s="24"/>
      <c r="CD82" s="24"/>
      <c r="CE82" s="24"/>
      <c r="CF82" s="24"/>
      <c r="CG82" s="24"/>
      <c r="CH82" s="24"/>
      <c r="CI82" s="24"/>
    </row>
    <row r="83" spans="1:101" s="2" customFormat="1" ht="20.100000000000001" customHeight="1">
      <c r="A83" s="1"/>
      <c r="B83" s="335"/>
      <c r="C83" s="28" t="s">
        <v>599</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56</v>
      </c>
      <c r="AC83" s="28"/>
      <c r="AD83" s="330"/>
      <c r="AE83" s="330"/>
      <c r="AF83" s="330"/>
      <c r="AG83" s="330"/>
      <c r="AH83" s="330"/>
      <c r="AI83" s="330"/>
      <c r="AJ83" s="330"/>
      <c r="AK83" s="330"/>
      <c r="AL83" s="330"/>
      <c r="AM83" s="330"/>
      <c r="AN83" s="28" t="s">
        <v>22</v>
      </c>
      <c r="AO83" s="28"/>
      <c r="AP83" s="28" t="s">
        <v>599</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56</v>
      </c>
      <c r="BP83" s="28"/>
      <c r="BQ83" s="150"/>
      <c r="BR83" s="150"/>
      <c r="BS83" s="150"/>
      <c r="BT83" s="150"/>
      <c r="BU83" s="150"/>
      <c r="BV83" s="150"/>
      <c r="BW83" s="150"/>
      <c r="BX83" s="150"/>
      <c r="BY83" s="150"/>
      <c r="BZ83" s="150"/>
      <c r="CA83" s="28" t="s">
        <v>22</v>
      </c>
      <c r="CB83" s="152"/>
      <c r="CC83" s="148"/>
      <c r="CD83" s="148"/>
      <c r="CE83" s="148"/>
      <c r="CF83" s="148"/>
      <c r="CG83" s="148"/>
      <c r="CH83" s="24" t="s">
        <v>22</v>
      </c>
      <c r="CI83" s="24"/>
    </row>
    <row r="84" spans="1:101" s="2" customFormat="1" ht="20.100000000000001" customHeight="1">
      <c r="A84" s="1"/>
      <c r="B84" s="335"/>
      <c r="C84" s="334" t="s">
        <v>37</v>
      </c>
      <c r="D84" s="334"/>
      <c r="E84" s="76"/>
      <c r="F84" s="76" t="s">
        <v>601</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34" t="s">
        <v>37</v>
      </c>
      <c r="AQ84" s="334"/>
      <c r="AR84" s="76"/>
      <c r="AS84" s="76" t="s">
        <v>603</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3"/>
      <c r="CC84" s="65"/>
      <c r="CD84" s="65"/>
      <c r="CE84" s="65"/>
      <c r="CF84" s="65"/>
      <c r="CG84" s="65"/>
      <c r="CH84" s="65"/>
      <c r="CI84" s="65"/>
    </row>
    <row r="85" spans="1:101" s="2" customFormat="1" ht="20.100000000000001" customHeight="1">
      <c r="A85" s="1"/>
      <c r="B85" s="335"/>
      <c r="C85" s="24" t="s">
        <v>38</v>
      </c>
      <c r="D85" s="24"/>
      <c r="E85" s="24"/>
      <c r="F85" s="24"/>
      <c r="G85" s="24"/>
      <c r="H85" s="24"/>
      <c r="I85" s="24"/>
      <c r="J85" s="24"/>
      <c r="K85" s="24"/>
      <c r="L85" s="24"/>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65"/>
      <c r="AK85" s="65"/>
      <c r="AL85" s="65"/>
      <c r="AM85" s="65"/>
      <c r="AN85" s="65"/>
      <c r="AO85" s="65"/>
      <c r="AP85" s="24" t="s">
        <v>38</v>
      </c>
      <c r="AQ85" s="24"/>
      <c r="AR85" s="24"/>
      <c r="AS85" s="24"/>
      <c r="AT85" s="24"/>
      <c r="AU85" s="24"/>
      <c r="AV85" s="24"/>
      <c r="AW85" s="24"/>
      <c r="AX85" s="24"/>
      <c r="AY85" s="24"/>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65"/>
      <c r="CA85" s="65"/>
      <c r="CB85" s="154"/>
      <c r="CC85" s="65"/>
      <c r="CD85" s="65"/>
      <c r="CE85" s="65"/>
      <c r="CF85" s="65"/>
      <c r="CG85" s="65"/>
      <c r="CH85" s="65"/>
      <c r="CI85" s="65"/>
    </row>
    <row r="86" spans="1:101" s="2" customFormat="1" ht="20.100000000000001" customHeight="1">
      <c r="A86" s="1"/>
      <c r="B86" s="335"/>
      <c r="C86" s="28" t="s">
        <v>602</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56</v>
      </c>
      <c r="AC86" s="28"/>
      <c r="AD86" s="330"/>
      <c r="AE86" s="330"/>
      <c r="AF86" s="330"/>
      <c r="AG86" s="330"/>
      <c r="AH86" s="330"/>
      <c r="AI86" s="330"/>
      <c r="AJ86" s="330"/>
      <c r="AK86" s="330"/>
      <c r="AL86" s="330"/>
      <c r="AM86" s="330"/>
      <c r="AN86" s="28" t="s">
        <v>22</v>
      </c>
      <c r="AO86" s="28"/>
      <c r="AP86" s="28" t="s">
        <v>602</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56</v>
      </c>
      <c r="BP86" s="28"/>
      <c r="BQ86" s="330"/>
      <c r="BR86" s="330"/>
      <c r="BS86" s="330"/>
      <c r="BT86" s="330"/>
      <c r="BU86" s="330"/>
      <c r="BV86" s="330"/>
      <c r="BW86" s="330"/>
      <c r="BX86" s="330"/>
      <c r="BY86" s="330"/>
      <c r="BZ86" s="330"/>
      <c r="CA86" s="28" t="s">
        <v>22</v>
      </c>
      <c r="CB86" s="155"/>
      <c r="CC86" s="148"/>
      <c r="CD86" s="148"/>
      <c r="CE86" s="148"/>
      <c r="CF86" s="148"/>
      <c r="CG86" s="148"/>
      <c r="CH86" s="24" t="s">
        <v>22</v>
      </c>
      <c r="CI86" s="24"/>
    </row>
    <row r="87" spans="1:101" s="1" customFormat="1" ht="15.75" customHeight="1">
      <c r="B87" s="336" t="s">
        <v>960</v>
      </c>
      <c r="C87" s="24"/>
      <c r="D87" s="24" t="s">
        <v>18</v>
      </c>
      <c r="E87" s="24"/>
      <c r="F87" s="24"/>
      <c r="G87" s="24"/>
      <c r="H87" s="24"/>
      <c r="I87" s="24"/>
      <c r="J87" s="24"/>
      <c r="K87" s="24"/>
      <c r="L87" s="24"/>
      <c r="M87" s="24"/>
      <c r="N87" s="24"/>
      <c r="O87" s="24"/>
      <c r="P87" s="24"/>
      <c r="Q87" s="24"/>
      <c r="R87" s="24"/>
      <c r="S87" s="24"/>
      <c r="T87" s="24"/>
      <c r="U87" s="24" t="s">
        <v>19</v>
      </c>
      <c r="V87" s="24"/>
      <c r="W87" s="233"/>
      <c r="X87" s="233"/>
      <c r="Y87" s="233"/>
      <c r="Z87" s="233"/>
      <c r="AA87" s="65" t="s">
        <v>20</v>
      </c>
      <c r="AB87" s="24"/>
      <c r="AC87" s="24"/>
      <c r="AD87" s="24"/>
      <c r="AE87" s="24"/>
      <c r="AF87" s="24"/>
      <c r="AG87" s="24"/>
      <c r="AH87" s="24"/>
      <c r="AI87" s="24"/>
      <c r="AJ87" s="24"/>
      <c r="AK87" s="24" t="s">
        <v>19</v>
      </c>
      <c r="AL87" s="24"/>
      <c r="AM87" s="262"/>
      <c r="AN87" s="262"/>
      <c r="AO87" s="262"/>
      <c r="AP87" s="262"/>
      <c r="AQ87" s="262"/>
      <c r="AR87" s="262"/>
      <c r="AS87" s="262"/>
      <c r="AT87" s="262"/>
      <c r="AU87" s="262"/>
      <c r="AV87" s="262"/>
      <c r="AW87" s="262"/>
      <c r="AX87" s="262"/>
      <c r="AY87" s="65" t="s">
        <v>21</v>
      </c>
      <c r="AZ87" s="24"/>
      <c r="BA87" s="24"/>
      <c r="BB87" s="24"/>
      <c r="BC87" s="24"/>
      <c r="BD87" s="24"/>
      <c r="BE87" s="24"/>
      <c r="BF87" s="24"/>
      <c r="BG87" s="24"/>
      <c r="BH87" s="233"/>
      <c r="BI87" s="233"/>
      <c r="BJ87" s="233"/>
      <c r="BK87" s="233"/>
      <c r="BL87" s="233"/>
      <c r="BM87" s="233"/>
      <c r="BN87" s="233"/>
      <c r="BO87" s="233"/>
      <c r="BP87" s="233"/>
      <c r="BQ87" s="233"/>
      <c r="BR87" s="233"/>
      <c r="BS87" s="233"/>
      <c r="BT87" s="65" t="s">
        <v>22</v>
      </c>
      <c r="BU87" s="24"/>
      <c r="BV87" s="24"/>
      <c r="BW87" s="24"/>
      <c r="BX87" s="24"/>
      <c r="BY87" s="24"/>
      <c r="BZ87" s="24"/>
      <c r="CA87" s="24"/>
      <c r="CB87" s="151"/>
      <c r="CO87" s="2"/>
      <c r="CP87" s="2"/>
      <c r="CQ87" s="2"/>
      <c r="CU87" s="2"/>
      <c r="CV87" s="2"/>
      <c r="CW87" s="2"/>
    </row>
    <row r="88" spans="1:101" s="1" customFormat="1" ht="15.75" customHeight="1">
      <c r="B88" s="336"/>
      <c r="C88" s="24"/>
      <c r="D88" s="24" t="s">
        <v>13</v>
      </c>
      <c r="E88" s="24"/>
      <c r="F88" s="24"/>
      <c r="G88" s="24"/>
      <c r="H88" s="24"/>
      <c r="I88" s="24"/>
      <c r="J88" s="24"/>
      <c r="K88" s="24"/>
      <c r="L88" s="24"/>
      <c r="M88" s="24"/>
      <c r="N88" s="24"/>
      <c r="O88" s="24"/>
      <c r="P88" s="24"/>
      <c r="Q88" s="24"/>
      <c r="R88" s="24"/>
      <c r="S88" s="24"/>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331"/>
      <c r="CO88" s="2"/>
      <c r="CP88" s="2"/>
      <c r="CQ88" s="2"/>
      <c r="CU88" s="2"/>
      <c r="CV88" s="2"/>
      <c r="CW88" s="2"/>
    </row>
    <row r="89" spans="1:101" s="1" customFormat="1" ht="15.75" customHeight="1">
      <c r="B89" s="336"/>
      <c r="C89" s="24"/>
      <c r="D89" s="24" t="s">
        <v>23</v>
      </c>
      <c r="E89" s="24"/>
      <c r="F89" s="24"/>
      <c r="G89" s="24"/>
      <c r="H89" s="24"/>
      <c r="I89" s="24"/>
      <c r="J89" s="24"/>
      <c r="K89" s="24"/>
      <c r="L89" s="24"/>
      <c r="M89" s="24"/>
      <c r="N89" s="24"/>
      <c r="O89" s="24"/>
      <c r="P89" s="24"/>
      <c r="Q89" s="24"/>
      <c r="R89" s="24"/>
      <c r="S89" s="24"/>
      <c r="T89" s="24"/>
      <c r="U89" s="24" t="s">
        <v>19</v>
      </c>
      <c r="V89" s="24"/>
      <c r="W89" s="233"/>
      <c r="X89" s="233"/>
      <c r="Y89" s="233"/>
      <c r="Z89" s="233"/>
      <c r="AA89" s="65" t="s">
        <v>24</v>
      </c>
      <c r="AB89" s="24"/>
      <c r="AC89" s="24"/>
      <c r="AD89" s="24"/>
      <c r="AE89" s="24"/>
      <c r="AF89" s="24"/>
      <c r="AG89" s="24"/>
      <c r="AH89" s="24"/>
      <c r="AI89" s="24"/>
      <c r="AJ89" s="24"/>
      <c r="AK89" s="24" t="s">
        <v>19</v>
      </c>
      <c r="AL89" s="24"/>
      <c r="AM89" s="233"/>
      <c r="AN89" s="233"/>
      <c r="AO89" s="233"/>
      <c r="AP89" s="233"/>
      <c r="AQ89" s="233"/>
      <c r="AR89" s="233"/>
      <c r="AS89" s="233"/>
      <c r="AT89" s="233"/>
      <c r="AU89" s="233"/>
      <c r="AV89" s="24" t="s">
        <v>25</v>
      </c>
      <c r="AW89" s="24"/>
      <c r="AX89" s="24"/>
      <c r="AY89" s="24"/>
      <c r="AZ89" s="65"/>
      <c r="BA89" s="24"/>
      <c r="BB89" s="24"/>
      <c r="BC89" s="24"/>
      <c r="BD89" s="24"/>
      <c r="BE89" s="24"/>
      <c r="BF89" s="24"/>
      <c r="BG89" s="24"/>
      <c r="BH89" s="233"/>
      <c r="BI89" s="233"/>
      <c r="BJ89" s="233"/>
      <c r="BK89" s="233"/>
      <c r="BL89" s="233"/>
      <c r="BM89" s="233"/>
      <c r="BN89" s="233"/>
      <c r="BO89" s="233"/>
      <c r="BP89" s="233"/>
      <c r="BQ89" s="233"/>
      <c r="BR89" s="233"/>
      <c r="BS89" s="233"/>
      <c r="BT89" s="65" t="s">
        <v>22</v>
      </c>
      <c r="BU89" s="24"/>
      <c r="BV89" s="24"/>
      <c r="BW89" s="24"/>
      <c r="BX89" s="24"/>
      <c r="BY89" s="24"/>
      <c r="BZ89" s="24"/>
      <c r="CA89" s="24"/>
      <c r="CB89" s="151"/>
      <c r="CO89" s="2"/>
      <c r="CP89" s="2"/>
      <c r="CQ89" s="2"/>
      <c r="CU89" s="2"/>
      <c r="CV89" s="2"/>
      <c r="CW89" s="2"/>
    </row>
    <row r="90" spans="1:101" s="1" customFormat="1" ht="15.75" customHeight="1">
      <c r="B90" s="336"/>
      <c r="C90" s="24"/>
      <c r="D90" s="24"/>
      <c r="E90" s="24"/>
      <c r="F90" s="24"/>
      <c r="G90" s="24"/>
      <c r="H90" s="24"/>
      <c r="I90" s="24"/>
      <c r="J90" s="24"/>
      <c r="K90" s="24"/>
      <c r="L90" s="24"/>
      <c r="M90" s="24"/>
      <c r="N90" s="24"/>
      <c r="O90" s="24"/>
      <c r="P90" s="24"/>
      <c r="Q90" s="24"/>
      <c r="R90" s="24"/>
      <c r="S90" s="24"/>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331"/>
      <c r="CO90" s="2"/>
      <c r="CP90" s="2"/>
      <c r="CQ90" s="2"/>
      <c r="CU90" s="2"/>
      <c r="CV90" s="2"/>
      <c r="CW90" s="2"/>
    </row>
    <row r="91" spans="1:101" s="1" customFormat="1" ht="15.75" customHeight="1">
      <c r="B91" s="336"/>
      <c r="C91" s="24"/>
      <c r="D91" s="24" t="s">
        <v>28</v>
      </c>
      <c r="E91" s="24"/>
      <c r="F91" s="24"/>
      <c r="G91" s="24"/>
      <c r="H91" s="24"/>
      <c r="I91" s="24"/>
      <c r="J91" s="24"/>
      <c r="K91" s="24"/>
      <c r="L91" s="24"/>
      <c r="M91" s="24"/>
      <c r="N91" s="24"/>
      <c r="O91" s="24"/>
      <c r="P91" s="24"/>
      <c r="Q91" s="24"/>
      <c r="R91" s="24"/>
      <c r="S91" s="24"/>
      <c r="T91" s="259" t="s">
        <v>595</v>
      </c>
      <c r="U91" s="259"/>
      <c r="V91" s="259"/>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331"/>
      <c r="CO91" s="2"/>
      <c r="CP91" s="2"/>
      <c r="CQ91" s="2"/>
      <c r="CU91" s="2"/>
      <c r="CV91" s="2"/>
      <c r="CW91" s="2"/>
    </row>
    <row r="92" spans="1:101" s="1" customFormat="1" ht="15.75" customHeight="1">
      <c r="B92" s="336"/>
      <c r="C92" s="24"/>
      <c r="D92" s="24" t="s">
        <v>29</v>
      </c>
      <c r="E92" s="24"/>
      <c r="F92" s="24"/>
      <c r="G92" s="24"/>
      <c r="H92" s="24"/>
      <c r="I92" s="24"/>
      <c r="J92" s="24"/>
      <c r="K92" s="24"/>
      <c r="L92" s="24"/>
      <c r="M92" s="24"/>
      <c r="N92" s="24"/>
      <c r="O92" s="24"/>
      <c r="P92" s="24"/>
      <c r="Q92" s="24"/>
      <c r="R92" s="24"/>
      <c r="S92" s="24"/>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331"/>
      <c r="CO92" s="2"/>
      <c r="CP92" s="2"/>
      <c r="CQ92" s="2"/>
    </row>
    <row r="93" spans="1:101" s="1" customFormat="1" ht="15.75" customHeight="1">
      <c r="B93" s="336"/>
      <c r="C93" s="24"/>
      <c r="D93" s="24" t="s">
        <v>30</v>
      </c>
      <c r="E93" s="24"/>
      <c r="F93" s="24"/>
      <c r="G93" s="24"/>
      <c r="H93" s="24"/>
      <c r="I93" s="24"/>
      <c r="J93" s="24"/>
      <c r="K93" s="24"/>
      <c r="L93" s="24"/>
      <c r="M93" s="24"/>
      <c r="N93" s="24"/>
      <c r="O93" s="24"/>
      <c r="P93" s="24"/>
      <c r="Q93" s="24"/>
      <c r="R93" s="24"/>
      <c r="S93" s="24"/>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331"/>
      <c r="CO93" s="2"/>
      <c r="CP93" s="2"/>
      <c r="CQ93" s="2"/>
    </row>
    <row r="94" spans="1:101" s="1" customFormat="1" ht="15.75" customHeight="1">
      <c r="B94" s="336"/>
      <c r="C94" s="28"/>
      <c r="D94" s="28" t="s">
        <v>49</v>
      </c>
      <c r="E94" s="28"/>
      <c r="F94" s="28"/>
      <c r="G94" s="28"/>
      <c r="H94" s="28"/>
      <c r="I94" s="28"/>
      <c r="J94" s="28"/>
      <c r="K94" s="28"/>
      <c r="L94" s="28"/>
      <c r="M94" s="28"/>
      <c r="N94" s="28"/>
      <c r="O94" s="28"/>
      <c r="P94" s="28"/>
      <c r="Q94" s="28"/>
      <c r="R94" s="28"/>
      <c r="S94" s="28"/>
      <c r="T94" s="29"/>
      <c r="U94" s="29"/>
      <c r="V94" s="29"/>
      <c r="W94" s="28"/>
      <c r="X94" s="28"/>
      <c r="Y94" s="28"/>
      <c r="Z94" s="28"/>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32"/>
      <c r="CO94" s="2"/>
      <c r="CP94" s="2"/>
      <c r="CQ94" s="2"/>
    </row>
    <row r="95" spans="1:101" s="2" customFormat="1" ht="16.5" customHeight="1">
      <c r="B95" s="335" t="s">
        <v>959</v>
      </c>
      <c r="C95" s="24"/>
      <c r="D95" s="24" t="s">
        <v>41</v>
      </c>
      <c r="E95" s="24"/>
      <c r="F95" s="24"/>
      <c r="G95" s="24"/>
      <c r="H95" s="24"/>
      <c r="I95" s="24"/>
      <c r="J95" s="24"/>
      <c r="K95" s="24"/>
      <c r="L95" s="24"/>
      <c r="M95" s="24"/>
      <c r="N95" s="24"/>
      <c r="O95" s="24"/>
      <c r="P95" s="24"/>
      <c r="Q95" s="24"/>
      <c r="R95" s="24"/>
      <c r="S95" s="24"/>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331"/>
      <c r="CC95" s="56" t="s">
        <v>569</v>
      </c>
    </row>
    <row r="96" spans="1:101" s="2" customFormat="1" ht="16.5" customHeight="1">
      <c r="B96" s="335"/>
      <c r="C96" s="24"/>
      <c r="D96" s="24" t="s">
        <v>52</v>
      </c>
      <c r="E96" s="24"/>
      <c r="F96" s="24"/>
      <c r="G96" s="24"/>
      <c r="H96" s="24"/>
      <c r="I96" s="24"/>
      <c r="J96" s="24"/>
      <c r="K96" s="24"/>
      <c r="L96" s="24"/>
      <c r="M96" s="24"/>
      <c r="N96" s="24"/>
      <c r="O96" s="24"/>
      <c r="P96" s="24" t="s">
        <v>53</v>
      </c>
      <c r="Q96" s="24"/>
      <c r="R96" s="24"/>
      <c r="S96" s="24"/>
      <c r="T96" s="24"/>
      <c r="U96" s="24"/>
      <c r="V96" s="24"/>
      <c r="W96" s="24"/>
      <c r="X96" s="24"/>
      <c r="Y96" s="24"/>
      <c r="Z96" s="24"/>
      <c r="AA96" s="24" t="s">
        <v>54</v>
      </c>
      <c r="AB96" s="24"/>
      <c r="AC96" s="262"/>
      <c r="AD96" s="262"/>
      <c r="AE96" s="262"/>
      <c r="AF96" s="262"/>
      <c r="AG96" s="262"/>
      <c r="AH96" s="262"/>
      <c r="AI96" s="262"/>
      <c r="AJ96" s="262"/>
      <c r="AK96" s="262"/>
      <c r="AL96" s="262"/>
      <c r="AM96" s="262"/>
      <c r="AN96" s="262"/>
      <c r="AO96" s="262"/>
      <c r="AP96" s="24" t="s">
        <v>55</v>
      </c>
      <c r="AQ96" s="24"/>
      <c r="AR96" s="24"/>
      <c r="AS96" s="24"/>
      <c r="AT96" s="24"/>
      <c r="AU96" s="24" t="s">
        <v>56</v>
      </c>
      <c r="AV96" s="24"/>
      <c r="AW96" s="262"/>
      <c r="AX96" s="262"/>
      <c r="AY96" s="262"/>
      <c r="AZ96" s="262"/>
      <c r="BA96" s="262"/>
      <c r="BB96" s="262"/>
      <c r="BC96" s="262"/>
      <c r="BD96" s="262"/>
      <c r="BE96" s="262"/>
      <c r="BF96" s="262"/>
      <c r="BG96" s="262"/>
      <c r="BH96" s="262"/>
      <c r="BI96" s="262"/>
      <c r="BJ96" s="24" t="s">
        <v>22</v>
      </c>
      <c r="BK96" s="24"/>
      <c r="BL96" s="24"/>
      <c r="BM96" s="24"/>
      <c r="BN96" s="24"/>
      <c r="BO96" s="24"/>
      <c r="BP96" s="24"/>
      <c r="BQ96" s="24"/>
      <c r="BR96" s="24"/>
      <c r="BS96" s="24"/>
      <c r="BT96" s="24"/>
      <c r="BU96" s="24"/>
      <c r="BV96" s="24"/>
      <c r="BW96" s="24"/>
      <c r="BX96" s="24"/>
      <c r="BY96" s="24"/>
      <c r="BZ96" s="24"/>
      <c r="CA96" s="24"/>
      <c r="CB96" s="151"/>
      <c r="CC96" s="56" t="s">
        <v>570</v>
      </c>
    </row>
    <row r="97" spans="1:99" s="2" customFormat="1" ht="16.5" customHeight="1">
      <c r="B97" s="335"/>
      <c r="C97" s="24"/>
      <c r="D97" s="24"/>
      <c r="E97" s="24"/>
      <c r="F97" s="24"/>
      <c r="G97" s="24"/>
      <c r="H97" s="24"/>
      <c r="I97" s="24"/>
      <c r="J97" s="24"/>
      <c r="K97" s="24"/>
      <c r="L97" s="24"/>
      <c r="M97" s="24"/>
      <c r="N97" s="24"/>
      <c r="O97" s="24"/>
      <c r="P97" s="24"/>
      <c r="Q97" s="24"/>
      <c r="R97" s="24"/>
      <c r="S97" s="24"/>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331"/>
      <c r="CC97" s="56" t="s">
        <v>571</v>
      </c>
    </row>
    <row r="98" spans="1:99" s="2" customFormat="1" ht="16.5" customHeight="1">
      <c r="B98" s="335"/>
      <c r="C98" s="24"/>
      <c r="D98" s="24" t="s">
        <v>14</v>
      </c>
      <c r="E98" s="24"/>
      <c r="F98" s="24"/>
      <c r="G98" s="24"/>
      <c r="H98" s="24"/>
      <c r="I98" s="24"/>
      <c r="J98" s="24"/>
      <c r="K98" s="24"/>
      <c r="L98" s="24"/>
      <c r="M98" s="24"/>
      <c r="N98" s="24"/>
      <c r="O98" s="24"/>
      <c r="P98" s="24"/>
      <c r="Q98" s="24"/>
      <c r="R98" s="24"/>
      <c r="S98" s="24"/>
      <c r="T98" s="259" t="s">
        <v>595</v>
      </c>
      <c r="U98" s="259"/>
      <c r="V98" s="259"/>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331"/>
      <c r="CC98" s="56" t="s">
        <v>572</v>
      </c>
    </row>
    <row r="99" spans="1:99" s="2" customFormat="1" ht="16.5" customHeight="1">
      <c r="B99" s="335"/>
      <c r="C99" s="24"/>
      <c r="D99" s="24" t="s">
        <v>43</v>
      </c>
      <c r="E99" s="24"/>
      <c r="F99" s="24"/>
      <c r="G99" s="24"/>
      <c r="H99" s="24"/>
      <c r="I99" s="24"/>
      <c r="J99" s="24"/>
      <c r="K99" s="24"/>
      <c r="L99" s="24"/>
      <c r="M99" s="24"/>
      <c r="N99" s="24"/>
      <c r="O99" s="24"/>
      <c r="P99" s="24"/>
      <c r="Q99" s="24"/>
      <c r="R99" s="24"/>
      <c r="S99" s="24"/>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331"/>
      <c r="CC99" s="56" t="s">
        <v>573</v>
      </c>
      <c r="CN99" s="392" t="s">
        <v>965</v>
      </c>
      <c r="CO99" s="392"/>
      <c r="CP99" s="392"/>
      <c r="CQ99" s="392"/>
      <c r="CR99" s="392"/>
      <c r="CS99" s="392"/>
      <c r="CT99" s="392"/>
      <c r="CU99" s="392"/>
    </row>
    <row r="100" spans="1:99" s="2" customFormat="1" ht="16.5" customHeight="1">
      <c r="A100" s="132"/>
      <c r="B100" s="335"/>
      <c r="C100" s="28"/>
      <c r="D100" s="28" t="s">
        <v>16</v>
      </c>
      <c r="E100" s="28"/>
      <c r="F100" s="28"/>
      <c r="G100" s="28"/>
      <c r="H100" s="28"/>
      <c r="I100" s="28"/>
      <c r="J100" s="28"/>
      <c r="K100" s="28"/>
      <c r="L100" s="28"/>
      <c r="M100" s="28"/>
      <c r="N100" s="28"/>
      <c r="O100" s="28"/>
      <c r="P100" s="28"/>
      <c r="Q100" s="28"/>
      <c r="R100" s="28"/>
      <c r="S100" s="28"/>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32"/>
      <c r="CC100" s="56" t="s">
        <v>574</v>
      </c>
      <c r="CN100" s="392"/>
      <c r="CO100" s="392"/>
      <c r="CP100" s="392"/>
      <c r="CQ100" s="392"/>
      <c r="CR100" s="392"/>
      <c r="CS100" s="392"/>
      <c r="CT100" s="392"/>
      <c r="CU100" s="392"/>
    </row>
    <row r="101" spans="1:99" s="2" customFormat="1" ht="15" customHeight="1">
      <c r="B101" s="28"/>
      <c r="C101" s="333" t="s">
        <v>968</v>
      </c>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c r="AW101" s="333"/>
      <c r="AX101" s="333"/>
      <c r="AY101" s="333"/>
      <c r="AZ101" s="333"/>
      <c r="BA101" s="333"/>
      <c r="BB101" s="333"/>
      <c r="BC101" s="333"/>
      <c r="BD101" s="333"/>
      <c r="BE101" s="333"/>
      <c r="BF101" s="333"/>
      <c r="BG101" s="333"/>
      <c r="BH101" s="333"/>
      <c r="BI101" s="333"/>
      <c r="BJ101" s="333"/>
      <c r="BK101" s="333"/>
      <c r="BL101" s="333"/>
      <c r="BM101" s="333"/>
      <c r="BN101" s="333"/>
      <c r="BO101" s="333"/>
      <c r="BP101" s="333"/>
      <c r="BQ101" s="333"/>
      <c r="BR101" s="333"/>
      <c r="BS101" s="333"/>
      <c r="BT101" s="333"/>
      <c r="BU101" s="333"/>
      <c r="BV101" s="333"/>
      <c r="BW101" s="333"/>
      <c r="BX101" s="333"/>
      <c r="BY101" s="333"/>
      <c r="BZ101" s="333"/>
      <c r="CA101" s="333"/>
      <c r="CB101" s="333"/>
    </row>
    <row r="102" spans="1:99" s="2" customFormat="1" ht="15.75" customHeight="1">
      <c r="B102" s="337" t="s">
        <v>956</v>
      </c>
      <c r="C102" s="76"/>
      <c r="D102" s="76" t="s">
        <v>12</v>
      </c>
      <c r="E102" s="76"/>
      <c r="F102" s="76"/>
      <c r="G102" s="76"/>
      <c r="H102" s="76"/>
      <c r="I102" s="76"/>
      <c r="J102" s="76"/>
      <c r="K102" s="76"/>
      <c r="L102" s="76"/>
      <c r="M102" s="76"/>
      <c r="N102" s="76"/>
      <c r="O102" s="76"/>
      <c r="P102" s="76"/>
      <c r="Q102" s="76"/>
      <c r="R102" s="76"/>
      <c r="S102" s="76"/>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1"/>
    </row>
    <row r="103" spans="1:99" s="2" customFormat="1" ht="15.75" customHeight="1">
      <c r="B103" s="338"/>
      <c r="C103" s="24"/>
      <c r="D103" s="24" t="s">
        <v>13</v>
      </c>
      <c r="E103" s="24"/>
      <c r="F103" s="24"/>
      <c r="G103" s="24"/>
      <c r="H103" s="24"/>
      <c r="I103" s="24"/>
      <c r="J103" s="24"/>
      <c r="K103" s="24"/>
      <c r="L103" s="24"/>
      <c r="M103" s="24"/>
      <c r="N103" s="24"/>
      <c r="O103" s="24"/>
      <c r="P103" s="24"/>
      <c r="Q103" s="24"/>
      <c r="R103" s="24"/>
      <c r="S103" s="24"/>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331"/>
    </row>
    <row r="104" spans="1:99" s="2" customFormat="1" ht="15.75" customHeight="1">
      <c r="B104" s="338"/>
      <c r="C104" s="24"/>
      <c r="D104" s="24" t="s">
        <v>14</v>
      </c>
      <c r="E104" s="24"/>
      <c r="F104" s="24"/>
      <c r="G104" s="24"/>
      <c r="H104" s="24"/>
      <c r="I104" s="24"/>
      <c r="J104" s="24"/>
      <c r="K104" s="24"/>
      <c r="L104" s="24"/>
      <c r="M104" s="24"/>
      <c r="N104" s="24"/>
      <c r="O104" s="24"/>
      <c r="P104" s="24"/>
      <c r="Q104" s="24"/>
      <c r="R104" s="24"/>
      <c r="S104" s="24"/>
      <c r="T104" s="259" t="s">
        <v>595</v>
      </c>
      <c r="U104" s="259"/>
      <c r="V104" s="259"/>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331"/>
    </row>
    <row r="105" spans="1:99" s="2" customFormat="1" ht="15.75" customHeight="1">
      <c r="B105" s="338"/>
      <c r="C105" s="24"/>
      <c r="D105" s="24" t="s">
        <v>15</v>
      </c>
      <c r="E105" s="24"/>
      <c r="F105" s="24"/>
      <c r="G105" s="24"/>
      <c r="H105" s="24"/>
      <c r="I105" s="24"/>
      <c r="J105" s="24"/>
      <c r="K105" s="24"/>
      <c r="L105" s="24"/>
      <c r="M105" s="24"/>
      <c r="N105" s="24"/>
      <c r="O105" s="24"/>
      <c r="P105" s="24"/>
      <c r="Q105" s="24"/>
      <c r="R105" s="24"/>
      <c r="S105" s="24"/>
      <c r="T105" s="233"/>
      <c r="U105" s="233"/>
      <c r="V105" s="233"/>
      <c r="W105" s="233"/>
      <c r="X105" s="233"/>
      <c r="Y105" s="233"/>
      <c r="Z105" s="233"/>
      <c r="AA105" s="233"/>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9"/>
    </row>
    <row r="106" spans="1:99" s="2" customFormat="1" ht="15.75" customHeight="1">
      <c r="B106" s="339"/>
      <c r="C106" s="28"/>
      <c r="D106" s="28" t="s">
        <v>16</v>
      </c>
      <c r="E106" s="28"/>
      <c r="F106" s="28"/>
      <c r="G106" s="28"/>
      <c r="H106" s="28"/>
      <c r="I106" s="28"/>
      <c r="J106" s="28"/>
      <c r="K106" s="28"/>
      <c r="L106" s="28"/>
      <c r="M106" s="28"/>
      <c r="N106" s="28"/>
      <c r="O106" s="28"/>
      <c r="P106" s="28"/>
      <c r="Q106" s="28"/>
      <c r="R106" s="28"/>
      <c r="S106" s="28"/>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32"/>
    </row>
    <row r="107" spans="1:99" s="2" customFormat="1" ht="15.75" customHeight="1">
      <c r="B107" s="335" t="s">
        <v>957</v>
      </c>
      <c r="C107" s="24"/>
      <c r="D107" s="24" t="s">
        <v>18</v>
      </c>
      <c r="E107" s="24"/>
      <c r="F107" s="24"/>
      <c r="G107" s="24"/>
      <c r="H107" s="24"/>
      <c r="I107" s="24"/>
      <c r="J107" s="24"/>
      <c r="K107" s="24"/>
      <c r="L107" s="24"/>
      <c r="M107" s="24"/>
      <c r="N107" s="24"/>
      <c r="O107" s="24"/>
      <c r="P107" s="24"/>
      <c r="Q107" s="24"/>
      <c r="R107" s="24"/>
      <c r="S107" s="24"/>
      <c r="T107" s="24"/>
      <c r="U107" s="24" t="s">
        <v>19</v>
      </c>
      <c r="V107" s="24"/>
      <c r="W107" s="233"/>
      <c r="X107" s="233"/>
      <c r="Y107" s="233"/>
      <c r="Z107" s="233"/>
      <c r="AA107" s="65" t="s">
        <v>20</v>
      </c>
      <c r="AB107" s="24"/>
      <c r="AC107" s="24"/>
      <c r="AD107" s="24"/>
      <c r="AE107" s="24"/>
      <c r="AF107" s="24"/>
      <c r="AG107" s="24"/>
      <c r="AH107" s="24"/>
      <c r="AI107" s="24"/>
      <c r="AJ107" s="24"/>
      <c r="AK107" s="24" t="s">
        <v>19</v>
      </c>
      <c r="AL107" s="24"/>
      <c r="AM107" s="262"/>
      <c r="AN107" s="262"/>
      <c r="AO107" s="262"/>
      <c r="AP107" s="262"/>
      <c r="AQ107" s="262"/>
      <c r="AR107" s="262"/>
      <c r="AS107" s="262"/>
      <c r="AT107" s="262"/>
      <c r="AU107" s="262"/>
      <c r="AV107" s="262"/>
      <c r="AW107" s="262"/>
      <c r="AX107" s="262"/>
      <c r="AY107" s="65" t="s">
        <v>21</v>
      </c>
      <c r="AZ107" s="24"/>
      <c r="BA107" s="24"/>
      <c r="BB107" s="24"/>
      <c r="BC107" s="24"/>
      <c r="BD107" s="24"/>
      <c r="BE107" s="24"/>
      <c r="BF107" s="24"/>
      <c r="BG107" s="24"/>
      <c r="BH107" s="233"/>
      <c r="BI107" s="233"/>
      <c r="BJ107" s="233"/>
      <c r="BK107" s="233"/>
      <c r="BL107" s="233"/>
      <c r="BM107" s="233"/>
      <c r="BN107" s="233"/>
      <c r="BO107" s="233"/>
      <c r="BP107" s="233"/>
      <c r="BQ107" s="233"/>
      <c r="BR107" s="233"/>
      <c r="BS107" s="233"/>
      <c r="BT107" s="65" t="s">
        <v>22</v>
      </c>
      <c r="BU107" s="24"/>
      <c r="BV107" s="24"/>
      <c r="BW107" s="24"/>
      <c r="BX107" s="24"/>
      <c r="BY107" s="24"/>
      <c r="BZ107" s="24"/>
      <c r="CA107" s="24"/>
      <c r="CB107" s="151"/>
      <c r="CN107" s="58"/>
    </row>
    <row r="108" spans="1:99" s="2" customFormat="1" ht="15.75" customHeight="1">
      <c r="B108" s="335"/>
      <c r="C108" s="24"/>
      <c r="D108" s="24" t="s">
        <v>13</v>
      </c>
      <c r="E108" s="24"/>
      <c r="F108" s="24"/>
      <c r="G108" s="24"/>
      <c r="H108" s="24"/>
      <c r="I108" s="24"/>
      <c r="J108" s="24"/>
      <c r="K108" s="24"/>
      <c r="L108" s="24"/>
      <c r="M108" s="24"/>
      <c r="N108" s="24"/>
      <c r="O108" s="24"/>
      <c r="P108" s="24"/>
      <c r="Q108" s="24"/>
      <c r="R108" s="24"/>
      <c r="S108" s="24"/>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331"/>
      <c r="CN108" s="58"/>
    </row>
    <row r="109" spans="1:99" s="2" customFormat="1" ht="15.75" customHeight="1">
      <c r="B109" s="335"/>
      <c r="C109" s="24"/>
      <c r="D109" s="24" t="s">
        <v>23</v>
      </c>
      <c r="E109" s="24"/>
      <c r="F109" s="24"/>
      <c r="G109" s="24"/>
      <c r="H109" s="24"/>
      <c r="I109" s="24"/>
      <c r="J109" s="24"/>
      <c r="K109" s="24"/>
      <c r="L109" s="24"/>
      <c r="M109" s="24"/>
      <c r="N109" s="24"/>
      <c r="O109" s="24"/>
      <c r="P109" s="24"/>
      <c r="Q109" s="24"/>
      <c r="R109" s="24"/>
      <c r="S109" s="24"/>
      <c r="T109" s="24"/>
      <c r="U109" s="24" t="s">
        <v>19</v>
      </c>
      <c r="V109" s="24"/>
      <c r="W109" s="233"/>
      <c r="X109" s="233"/>
      <c r="Y109" s="233"/>
      <c r="Z109" s="233"/>
      <c r="AA109" s="65" t="s">
        <v>24</v>
      </c>
      <c r="AB109" s="24"/>
      <c r="AC109" s="24"/>
      <c r="AD109" s="24"/>
      <c r="AE109" s="24"/>
      <c r="AF109" s="24"/>
      <c r="AG109" s="24"/>
      <c r="AH109" s="24"/>
      <c r="AI109" s="24"/>
      <c r="AJ109" s="24"/>
      <c r="AK109" s="24" t="s">
        <v>19</v>
      </c>
      <c r="AL109" s="24"/>
      <c r="AM109" s="233"/>
      <c r="AN109" s="233"/>
      <c r="AO109" s="233"/>
      <c r="AP109" s="233"/>
      <c r="AQ109" s="233"/>
      <c r="AR109" s="233"/>
      <c r="AS109" s="233"/>
      <c r="AT109" s="233"/>
      <c r="AU109" s="233"/>
      <c r="AV109" s="24" t="s">
        <v>25</v>
      </c>
      <c r="AW109" s="24"/>
      <c r="AX109" s="24"/>
      <c r="AY109" s="24"/>
      <c r="AZ109" s="65"/>
      <c r="BA109" s="24"/>
      <c r="BB109" s="24"/>
      <c r="BC109" s="24"/>
      <c r="BD109" s="24"/>
      <c r="BE109" s="24"/>
      <c r="BF109" s="24"/>
      <c r="BG109" s="24"/>
      <c r="BH109" s="233"/>
      <c r="BI109" s="233"/>
      <c r="BJ109" s="233"/>
      <c r="BK109" s="233"/>
      <c r="BL109" s="233"/>
      <c r="BM109" s="233"/>
      <c r="BN109" s="233"/>
      <c r="BO109" s="233"/>
      <c r="BP109" s="233"/>
      <c r="BQ109" s="233"/>
      <c r="BR109" s="233"/>
      <c r="BS109" s="233"/>
      <c r="BT109" s="65" t="s">
        <v>22</v>
      </c>
      <c r="BU109" s="24"/>
      <c r="BV109" s="24"/>
      <c r="BW109" s="24"/>
      <c r="BX109" s="24"/>
      <c r="BY109" s="24"/>
      <c r="BZ109" s="24"/>
      <c r="CA109" s="24"/>
      <c r="CB109" s="151"/>
      <c r="CN109" s="58"/>
    </row>
    <row r="110" spans="1:99" s="2" customFormat="1" ht="15.75" customHeight="1">
      <c r="B110" s="335"/>
      <c r="C110" s="24"/>
      <c r="D110" s="24"/>
      <c r="E110" s="24"/>
      <c r="F110" s="24"/>
      <c r="G110" s="24"/>
      <c r="H110" s="24"/>
      <c r="I110" s="24"/>
      <c r="J110" s="24"/>
      <c r="K110" s="24"/>
      <c r="L110" s="24"/>
      <c r="M110" s="24"/>
      <c r="N110" s="24"/>
      <c r="O110" s="24"/>
      <c r="P110" s="24"/>
      <c r="Q110" s="24"/>
      <c r="R110" s="24"/>
      <c r="S110" s="24"/>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331"/>
      <c r="CN110" s="58"/>
    </row>
    <row r="111" spans="1:99" s="2" customFormat="1" ht="15.75" customHeight="1">
      <c r="B111" s="335"/>
      <c r="C111" s="24"/>
      <c r="D111" s="24" t="s">
        <v>28</v>
      </c>
      <c r="E111" s="24"/>
      <c r="F111" s="24"/>
      <c r="G111" s="24"/>
      <c r="H111" s="24"/>
      <c r="I111" s="24"/>
      <c r="J111" s="24"/>
      <c r="K111" s="24"/>
      <c r="L111" s="24"/>
      <c r="M111" s="24"/>
      <c r="N111" s="24"/>
      <c r="O111" s="24"/>
      <c r="P111" s="24"/>
      <c r="Q111" s="24"/>
      <c r="R111" s="24"/>
      <c r="S111" s="24"/>
      <c r="T111" s="259" t="s">
        <v>595</v>
      </c>
      <c r="U111" s="259"/>
      <c r="V111" s="259"/>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331"/>
      <c r="CN111" s="58"/>
    </row>
    <row r="112" spans="1:99" s="2" customFormat="1" ht="15.75" customHeight="1">
      <c r="B112" s="335"/>
      <c r="C112" s="24"/>
      <c r="D112" s="24" t="s">
        <v>29</v>
      </c>
      <c r="E112" s="24"/>
      <c r="F112" s="24"/>
      <c r="G112" s="24"/>
      <c r="H112" s="24"/>
      <c r="I112" s="24"/>
      <c r="J112" s="24"/>
      <c r="K112" s="24"/>
      <c r="L112" s="24"/>
      <c r="M112" s="24"/>
      <c r="N112" s="24"/>
      <c r="O112" s="24"/>
      <c r="P112" s="24"/>
      <c r="Q112" s="24"/>
      <c r="R112" s="24"/>
      <c r="S112" s="24"/>
      <c r="T112" s="233"/>
      <c r="U112" s="233"/>
      <c r="V112" s="233"/>
      <c r="W112" s="233"/>
      <c r="X112" s="233"/>
      <c r="Y112" s="233"/>
      <c r="Z112" s="233"/>
      <c r="AA112" s="233"/>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9"/>
      <c r="CN112" s="58"/>
    </row>
    <row r="113" spans="2:92" s="2" customFormat="1" ht="15.75" customHeight="1">
      <c r="B113" s="335"/>
      <c r="C113" s="28"/>
      <c r="D113" s="28" t="s">
        <v>30</v>
      </c>
      <c r="E113" s="28"/>
      <c r="F113" s="28"/>
      <c r="G113" s="28"/>
      <c r="H113" s="28"/>
      <c r="I113" s="28"/>
      <c r="J113" s="28"/>
      <c r="K113" s="28"/>
      <c r="L113" s="28"/>
      <c r="M113" s="28"/>
      <c r="N113" s="28"/>
      <c r="O113" s="28"/>
      <c r="P113" s="28"/>
      <c r="Q113" s="28"/>
      <c r="R113" s="28"/>
      <c r="S113" s="28"/>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2"/>
      <c r="BM113" s="302"/>
      <c r="BN113" s="302"/>
      <c r="BO113" s="302"/>
      <c r="BP113" s="302"/>
      <c r="BQ113" s="302"/>
      <c r="BR113" s="302"/>
      <c r="BS113" s="302"/>
      <c r="BT113" s="302"/>
      <c r="BU113" s="302"/>
      <c r="BV113" s="302"/>
      <c r="BW113" s="302"/>
      <c r="BX113" s="302"/>
      <c r="BY113" s="302"/>
      <c r="BZ113" s="302"/>
      <c r="CA113" s="302"/>
      <c r="CB113" s="332"/>
      <c r="CN113" s="58"/>
    </row>
    <row r="114" spans="2:92" s="2" customFormat="1" ht="15.75" customHeight="1">
      <c r="B114" s="335" t="s">
        <v>958</v>
      </c>
      <c r="C114" s="24"/>
      <c r="D114" s="24" t="s">
        <v>18</v>
      </c>
      <c r="E114" s="24"/>
      <c r="F114" s="24"/>
      <c r="G114" s="24"/>
      <c r="H114" s="24"/>
      <c r="I114" s="24"/>
      <c r="J114" s="24"/>
      <c r="K114" s="24"/>
      <c r="L114" s="24"/>
      <c r="M114" s="24"/>
      <c r="N114" s="24"/>
      <c r="O114" s="24"/>
      <c r="P114" s="24"/>
      <c r="Q114" s="24"/>
      <c r="R114" s="24"/>
      <c r="S114" s="24"/>
      <c r="T114" s="24"/>
      <c r="U114" s="24" t="s">
        <v>19</v>
      </c>
      <c r="V114" s="24"/>
      <c r="W114" s="233"/>
      <c r="X114" s="233"/>
      <c r="Y114" s="233"/>
      <c r="Z114" s="233"/>
      <c r="AA114" s="65" t="s">
        <v>20</v>
      </c>
      <c r="AB114" s="24"/>
      <c r="AC114" s="24"/>
      <c r="AD114" s="24"/>
      <c r="AE114" s="24"/>
      <c r="AF114" s="24"/>
      <c r="AG114" s="24"/>
      <c r="AH114" s="24"/>
      <c r="AI114" s="24"/>
      <c r="AJ114" s="24"/>
      <c r="AK114" s="24" t="s">
        <v>19</v>
      </c>
      <c r="AL114" s="24"/>
      <c r="AM114" s="262"/>
      <c r="AN114" s="262"/>
      <c r="AO114" s="262"/>
      <c r="AP114" s="262"/>
      <c r="AQ114" s="262"/>
      <c r="AR114" s="262"/>
      <c r="AS114" s="262"/>
      <c r="AT114" s="262"/>
      <c r="AU114" s="262"/>
      <c r="AV114" s="262"/>
      <c r="AW114" s="262"/>
      <c r="AX114" s="262"/>
      <c r="AY114" s="65" t="s">
        <v>21</v>
      </c>
      <c r="AZ114" s="24"/>
      <c r="BA114" s="24"/>
      <c r="BB114" s="24"/>
      <c r="BC114" s="24"/>
      <c r="BD114" s="24"/>
      <c r="BE114" s="24"/>
      <c r="BF114" s="24"/>
      <c r="BG114" s="24"/>
      <c r="BH114" s="233"/>
      <c r="BI114" s="233"/>
      <c r="BJ114" s="233"/>
      <c r="BK114" s="233"/>
      <c r="BL114" s="233"/>
      <c r="BM114" s="233"/>
      <c r="BN114" s="233"/>
      <c r="BO114" s="233"/>
      <c r="BP114" s="233"/>
      <c r="BQ114" s="233"/>
      <c r="BR114" s="233"/>
      <c r="BS114" s="233"/>
      <c r="BT114" s="65" t="s">
        <v>22</v>
      </c>
      <c r="BU114" s="24"/>
      <c r="BV114" s="24"/>
      <c r="BW114" s="24"/>
      <c r="BX114" s="24"/>
      <c r="BY114" s="24"/>
      <c r="BZ114" s="24"/>
      <c r="CA114" s="24"/>
      <c r="CB114" s="151"/>
      <c r="CN114" s="58"/>
    </row>
    <row r="115" spans="2:92" s="2" customFormat="1" ht="15.75" customHeight="1">
      <c r="B115" s="335"/>
      <c r="C115" s="24"/>
      <c r="D115" s="24" t="s">
        <v>13</v>
      </c>
      <c r="E115" s="24"/>
      <c r="F115" s="24"/>
      <c r="G115" s="24"/>
      <c r="H115" s="24"/>
      <c r="I115" s="24"/>
      <c r="J115" s="24"/>
      <c r="K115" s="24"/>
      <c r="L115" s="24"/>
      <c r="M115" s="24"/>
      <c r="N115" s="24"/>
      <c r="O115" s="24"/>
      <c r="P115" s="24"/>
      <c r="Q115" s="24"/>
      <c r="R115" s="24"/>
      <c r="S115" s="24"/>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331"/>
      <c r="CN115" s="58"/>
    </row>
    <row r="116" spans="2:92" s="2" customFormat="1" ht="15.75" customHeight="1">
      <c r="B116" s="335"/>
      <c r="C116" s="24"/>
      <c r="D116" s="24" t="s">
        <v>23</v>
      </c>
      <c r="E116" s="24"/>
      <c r="F116" s="24"/>
      <c r="G116" s="24"/>
      <c r="H116" s="24"/>
      <c r="I116" s="24"/>
      <c r="J116" s="24"/>
      <c r="K116" s="24"/>
      <c r="L116" s="24"/>
      <c r="M116" s="24"/>
      <c r="N116" s="24"/>
      <c r="O116" s="24"/>
      <c r="P116" s="24"/>
      <c r="Q116" s="24"/>
      <c r="R116" s="24"/>
      <c r="S116" s="24"/>
      <c r="T116" s="24"/>
      <c r="U116" s="24" t="s">
        <v>19</v>
      </c>
      <c r="V116" s="24"/>
      <c r="W116" s="233"/>
      <c r="X116" s="233"/>
      <c r="Y116" s="233"/>
      <c r="Z116" s="233"/>
      <c r="AA116" s="65" t="s">
        <v>24</v>
      </c>
      <c r="AB116" s="24"/>
      <c r="AC116" s="24"/>
      <c r="AD116" s="24"/>
      <c r="AE116" s="24"/>
      <c r="AF116" s="24"/>
      <c r="AG116" s="24"/>
      <c r="AH116" s="24"/>
      <c r="AI116" s="24"/>
      <c r="AJ116" s="24"/>
      <c r="AK116" s="24" t="s">
        <v>19</v>
      </c>
      <c r="AL116" s="24"/>
      <c r="AM116" s="233"/>
      <c r="AN116" s="233"/>
      <c r="AO116" s="233"/>
      <c r="AP116" s="233"/>
      <c r="AQ116" s="233"/>
      <c r="AR116" s="233"/>
      <c r="AS116" s="233"/>
      <c r="AT116" s="233"/>
      <c r="AU116" s="233"/>
      <c r="AV116" s="24" t="s">
        <v>25</v>
      </c>
      <c r="AW116" s="24"/>
      <c r="AX116" s="24"/>
      <c r="AY116" s="24"/>
      <c r="AZ116" s="65"/>
      <c r="BA116" s="24"/>
      <c r="BB116" s="24"/>
      <c r="BC116" s="24"/>
      <c r="BD116" s="24"/>
      <c r="BE116" s="24"/>
      <c r="BF116" s="24"/>
      <c r="BG116" s="24"/>
      <c r="BH116" s="233"/>
      <c r="BI116" s="233"/>
      <c r="BJ116" s="233"/>
      <c r="BK116" s="233"/>
      <c r="BL116" s="233"/>
      <c r="BM116" s="233"/>
      <c r="BN116" s="233"/>
      <c r="BO116" s="233"/>
      <c r="BP116" s="233"/>
      <c r="BQ116" s="233"/>
      <c r="BR116" s="233"/>
      <c r="BS116" s="233"/>
      <c r="BT116" s="65" t="s">
        <v>22</v>
      </c>
      <c r="BU116" s="24"/>
      <c r="BV116" s="24"/>
      <c r="BW116" s="24"/>
      <c r="BX116" s="24"/>
      <c r="BY116" s="24"/>
      <c r="BZ116" s="24"/>
      <c r="CA116" s="24"/>
      <c r="CB116" s="151"/>
      <c r="CN116" s="58"/>
    </row>
    <row r="117" spans="2:92" s="2" customFormat="1" ht="15.75" customHeight="1">
      <c r="B117" s="335"/>
      <c r="C117" s="24"/>
      <c r="D117" s="24"/>
      <c r="E117" s="24"/>
      <c r="F117" s="24"/>
      <c r="G117" s="24"/>
      <c r="H117" s="24"/>
      <c r="I117" s="24"/>
      <c r="J117" s="24"/>
      <c r="K117" s="24"/>
      <c r="L117" s="24"/>
      <c r="M117" s="24"/>
      <c r="N117" s="24"/>
      <c r="O117" s="24"/>
      <c r="P117" s="24"/>
      <c r="Q117" s="24"/>
      <c r="R117" s="24"/>
      <c r="S117" s="24"/>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331"/>
      <c r="CN117" s="58"/>
    </row>
    <row r="118" spans="2:92" s="2" customFormat="1" ht="15.75" customHeight="1">
      <c r="B118" s="335"/>
      <c r="C118" s="24"/>
      <c r="D118" s="24" t="s">
        <v>28</v>
      </c>
      <c r="E118" s="24"/>
      <c r="F118" s="24"/>
      <c r="G118" s="24"/>
      <c r="H118" s="24"/>
      <c r="I118" s="24"/>
      <c r="J118" s="24"/>
      <c r="K118" s="24"/>
      <c r="L118" s="24"/>
      <c r="M118" s="24"/>
      <c r="N118" s="24"/>
      <c r="O118" s="24"/>
      <c r="P118" s="24"/>
      <c r="Q118" s="24"/>
      <c r="R118" s="24"/>
      <c r="S118" s="24"/>
      <c r="T118" s="259" t="s">
        <v>595</v>
      </c>
      <c r="U118" s="259"/>
      <c r="V118" s="259"/>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331"/>
      <c r="CN118" s="58"/>
    </row>
    <row r="119" spans="2:92" s="2" customFormat="1" ht="15.75" customHeight="1">
      <c r="B119" s="335"/>
      <c r="C119" s="24"/>
      <c r="D119" s="24" t="s">
        <v>29</v>
      </c>
      <c r="E119" s="24"/>
      <c r="F119" s="24"/>
      <c r="G119" s="24"/>
      <c r="H119" s="24"/>
      <c r="I119" s="24"/>
      <c r="J119" s="24"/>
      <c r="K119" s="24"/>
      <c r="L119" s="24"/>
      <c r="M119" s="24"/>
      <c r="N119" s="24"/>
      <c r="O119" s="24"/>
      <c r="P119" s="24"/>
      <c r="Q119" s="24"/>
      <c r="R119" s="24"/>
      <c r="S119" s="24"/>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331"/>
      <c r="CN119" s="58"/>
    </row>
    <row r="120" spans="2:92" s="2" customFormat="1" ht="15.75" customHeight="1">
      <c r="B120" s="335"/>
      <c r="C120" s="24"/>
      <c r="D120" s="24" t="s">
        <v>30</v>
      </c>
      <c r="E120" s="24"/>
      <c r="F120" s="24"/>
      <c r="G120" s="24"/>
      <c r="H120" s="24"/>
      <c r="I120" s="24"/>
      <c r="J120" s="24"/>
      <c r="K120" s="24"/>
      <c r="L120" s="24"/>
      <c r="M120" s="24"/>
      <c r="N120" s="24"/>
      <c r="O120" s="24"/>
      <c r="P120" s="24"/>
      <c r="Q120" s="24"/>
      <c r="R120" s="24"/>
      <c r="S120" s="24"/>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331"/>
      <c r="CN120" s="58"/>
    </row>
    <row r="121" spans="2:92" s="2" customFormat="1" ht="15.75" customHeight="1">
      <c r="B121" s="335"/>
      <c r="C121" s="28"/>
      <c r="D121" s="28" t="s">
        <v>33</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302"/>
      <c r="BZ121" s="302"/>
      <c r="CA121" s="302"/>
      <c r="CB121" s="332"/>
      <c r="CN121" s="58"/>
    </row>
    <row r="122" spans="2:92" s="2" customFormat="1" ht="15.75" customHeight="1">
      <c r="B122" s="335"/>
      <c r="C122" s="24"/>
      <c r="D122" s="24" t="s">
        <v>18</v>
      </c>
      <c r="E122" s="24"/>
      <c r="F122" s="24"/>
      <c r="G122" s="24"/>
      <c r="H122" s="24"/>
      <c r="I122" s="24"/>
      <c r="J122" s="24"/>
      <c r="K122" s="24"/>
      <c r="L122" s="24"/>
      <c r="M122" s="24"/>
      <c r="N122" s="24"/>
      <c r="O122" s="24"/>
      <c r="P122" s="24"/>
      <c r="Q122" s="24"/>
      <c r="R122" s="24"/>
      <c r="S122" s="24"/>
      <c r="T122" s="24"/>
      <c r="U122" s="24" t="s">
        <v>19</v>
      </c>
      <c r="V122" s="24"/>
      <c r="W122" s="233"/>
      <c r="X122" s="233"/>
      <c r="Y122" s="233"/>
      <c r="Z122" s="233"/>
      <c r="AA122" s="65" t="s">
        <v>20</v>
      </c>
      <c r="AB122" s="24"/>
      <c r="AC122" s="24"/>
      <c r="AD122" s="24"/>
      <c r="AE122" s="24"/>
      <c r="AF122" s="24"/>
      <c r="AG122" s="24"/>
      <c r="AH122" s="24"/>
      <c r="AI122" s="24"/>
      <c r="AJ122" s="24"/>
      <c r="AK122" s="24" t="s">
        <v>19</v>
      </c>
      <c r="AL122" s="24"/>
      <c r="AM122" s="262"/>
      <c r="AN122" s="262"/>
      <c r="AO122" s="262"/>
      <c r="AP122" s="262"/>
      <c r="AQ122" s="262"/>
      <c r="AR122" s="262"/>
      <c r="AS122" s="262"/>
      <c r="AT122" s="262"/>
      <c r="AU122" s="262"/>
      <c r="AV122" s="262"/>
      <c r="AW122" s="262"/>
      <c r="AX122" s="262"/>
      <c r="AY122" s="65" t="s">
        <v>21</v>
      </c>
      <c r="AZ122" s="24"/>
      <c r="BA122" s="24"/>
      <c r="BB122" s="24"/>
      <c r="BC122" s="24"/>
      <c r="BD122" s="24"/>
      <c r="BE122" s="24"/>
      <c r="BF122" s="24"/>
      <c r="BG122" s="24"/>
      <c r="BH122" s="233"/>
      <c r="BI122" s="233"/>
      <c r="BJ122" s="233"/>
      <c r="BK122" s="233"/>
      <c r="BL122" s="233"/>
      <c r="BM122" s="233"/>
      <c r="BN122" s="233"/>
      <c r="BO122" s="233"/>
      <c r="BP122" s="233"/>
      <c r="BQ122" s="233"/>
      <c r="BR122" s="233"/>
      <c r="BS122" s="233"/>
      <c r="BT122" s="65" t="s">
        <v>22</v>
      </c>
      <c r="BU122" s="24"/>
      <c r="BV122" s="24"/>
      <c r="BW122" s="24"/>
      <c r="BX122" s="24"/>
      <c r="BY122" s="24"/>
      <c r="BZ122" s="24"/>
      <c r="CA122" s="24"/>
      <c r="CB122" s="151"/>
      <c r="CN122" s="58"/>
    </row>
    <row r="123" spans="2:92" s="2" customFormat="1" ht="15.75" customHeight="1">
      <c r="B123" s="335"/>
      <c r="C123" s="24"/>
      <c r="D123" s="24" t="s">
        <v>13</v>
      </c>
      <c r="E123" s="24"/>
      <c r="F123" s="24"/>
      <c r="G123" s="24"/>
      <c r="H123" s="24"/>
      <c r="I123" s="24"/>
      <c r="J123" s="24"/>
      <c r="K123" s="24"/>
      <c r="L123" s="24"/>
      <c r="M123" s="24"/>
      <c r="N123" s="24"/>
      <c r="O123" s="24"/>
      <c r="P123" s="24"/>
      <c r="Q123" s="24"/>
      <c r="R123" s="24"/>
      <c r="S123" s="24"/>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331"/>
      <c r="CN123" s="58"/>
    </row>
    <row r="124" spans="2:92" s="2" customFormat="1" ht="15.75" customHeight="1">
      <c r="B124" s="335"/>
      <c r="C124" s="24"/>
      <c r="D124" s="24" t="s">
        <v>23</v>
      </c>
      <c r="E124" s="24"/>
      <c r="F124" s="24"/>
      <c r="G124" s="24"/>
      <c r="H124" s="24"/>
      <c r="I124" s="24"/>
      <c r="J124" s="24"/>
      <c r="K124" s="24"/>
      <c r="L124" s="24"/>
      <c r="M124" s="24"/>
      <c r="N124" s="24"/>
      <c r="O124" s="24"/>
      <c r="P124" s="24"/>
      <c r="Q124" s="24"/>
      <c r="R124" s="24"/>
      <c r="S124" s="24"/>
      <c r="T124" s="24"/>
      <c r="U124" s="24" t="s">
        <v>19</v>
      </c>
      <c r="V124" s="24"/>
      <c r="W124" s="233"/>
      <c r="X124" s="233"/>
      <c r="Y124" s="233"/>
      <c r="Z124" s="233"/>
      <c r="AA124" s="65" t="s">
        <v>24</v>
      </c>
      <c r="AB124" s="24"/>
      <c r="AC124" s="24"/>
      <c r="AD124" s="24"/>
      <c r="AE124" s="24"/>
      <c r="AF124" s="24"/>
      <c r="AG124" s="24"/>
      <c r="AH124" s="24"/>
      <c r="AI124" s="24"/>
      <c r="AJ124" s="24"/>
      <c r="AK124" s="24" t="s">
        <v>19</v>
      </c>
      <c r="AL124" s="24"/>
      <c r="AM124" s="233"/>
      <c r="AN124" s="233"/>
      <c r="AO124" s="233"/>
      <c r="AP124" s="233"/>
      <c r="AQ124" s="233"/>
      <c r="AR124" s="233"/>
      <c r="AS124" s="233"/>
      <c r="AT124" s="233"/>
      <c r="AU124" s="233"/>
      <c r="AV124" s="24" t="s">
        <v>25</v>
      </c>
      <c r="AW124" s="24"/>
      <c r="AX124" s="24"/>
      <c r="AY124" s="24"/>
      <c r="AZ124" s="65"/>
      <c r="BA124" s="24"/>
      <c r="BB124" s="24"/>
      <c r="BC124" s="24"/>
      <c r="BD124" s="24"/>
      <c r="BE124" s="24"/>
      <c r="BF124" s="24"/>
      <c r="BG124" s="24"/>
      <c r="BH124" s="233"/>
      <c r="BI124" s="233"/>
      <c r="BJ124" s="233"/>
      <c r="BK124" s="233"/>
      <c r="BL124" s="233"/>
      <c r="BM124" s="233"/>
      <c r="BN124" s="233"/>
      <c r="BO124" s="233"/>
      <c r="BP124" s="233"/>
      <c r="BQ124" s="233"/>
      <c r="BR124" s="233"/>
      <c r="BS124" s="233"/>
      <c r="BT124" s="65" t="s">
        <v>22</v>
      </c>
      <c r="BU124" s="24"/>
      <c r="BV124" s="24"/>
      <c r="BW124" s="24"/>
      <c r="BX124" s="24"/>
      <c r="BY124" s="24"/>
      <c r="BZ124" s="24"/>
      <c r="CA124" s="24"/>
      <c r="CB124" s="151"/>
      <c r="CN124" s="58"/>
    </row>
    <row r="125" spans="2:92" s="2" customFormat="1" ht="15.75" customHeight="1">
      <c r="B125" s="335"/>
      <c r="C125" s="24"/>
      <c r="D125" s="24"/>
      <c r="E125" s="24"/>
      <c r="F125" s="24"/>
      <c r="G125" s="24"/>
      <c r="H125" s="24"/>
      <c r="I125" s="24"/>
      <c r="J125" s="24"/>
      <c r="K125" s="24"/>
      <c r="L125" s="24"/>
      <c r="M125" s="24"/>
      <c r="N125" s="24"/>
      <c r="O125" s="24"/>
      <c r="P125" s="24"/>
      <c r="Q125" s="24"/>
      <c r="R125" s="24"/>
      <c r="S125" s="24"/>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331"/>
      <c r="CN125" s="58"/>
    </row>
    <row r="126" spans="2:92" s="2" customFormat="1" ht="15.75" customHeight="1">
      <c r="B126" s="335"/>
      <c r="C126" s="24"/>
      <c r="D126" s="24" t="s">
        <v>28</v>
      </c>
      <c r="E126" s="24"/>
      <c r="F126" s="24"/>
      <c r="G126" s="24"/>
      <c r="H126" s="24"/>
      <c r="I126" s="24"/>
      <c r="J126" s="24"/>
      <c r="K126" s="24"/>
      <c r="L126" s="24"/>
      <c r="M126" s="24"/>
      <c r="N126" s="24"/>
      <c r="O126" s="24"/>
      <c r="P126" s="24"/>
      <c r="Q126" s="24"/>
      <c r="R126" s="24"/>
      <c r="S126" s="24"/>
      <c r="T126" s="259" t="s">
        <v>595</v>
      </c>
      <c r="U126" s="259"/>
      <c r="V126" s="259"/>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331"/>
      <c r="CN126" s="58"/>
    </row>
    <row r="127" spans="2:92" s="2" customFormat="1" ht="15.75" customHeight="1">
      <c r="B127" s="335"/>
      <c r="C127" s="24"/>
      <c r="D127" s="24" t="s">
        <v>29</v>
      </c>
      <c r="E127" s="24"/>
      <c r="F127" s="24"/>
      <c r="G127" s="24"/>
      <c r="H127" s="24"/>
      <c r="I127" s="24"/>
      <c r="J127" s="24"/>
      <c r="K127" s="24"/>
      <c r="L127" s="24"/>
      <c r="M127" s="24"/>
      <c r="N127" s="24"/>
      <c r="O127" s="24"/>
      <c r="P127" s="24"/>
      <c r="Q127" s="24"/>
      <c r="R127" s="24"/>
      <c r="S127" s="24"/>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331"/>
      <c r="CN127" s="58"/>
    </row>
    <row r="128" spans="2:92" s="2" customFormat="1" ht="15.75" customHeight="1">
      <c r="B128" s="335"/>
      <c r="C128" s="24"/>
      <c r="D128" s="24" t="s">
        <v>30</v>
      </c>
      <c r="E128" s="24"/>
      <c r="F128" s="24"/>
      <c r="G128" s="24"/>
      <c r="H128" s="24"/>
      <c r="I128" s="24"/>
      <c r="J128" s="24"/>
      <c r="K128" s="24"/>
      <c r="L128" s="24"/>
      <c r="M128" s="24"/>
      <c r="N128" s="24"/>
      <c r="O128" s="24"/>
      <c r="P128" s="24"/>
      <c r="Q128" s="24"/>
      <c r="R128" s="24"/>
      <c r="S128" s="24"/>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331"/>
      <c r="CN128" s="58"/>
    </row>
    <row r="129" spans="1:101" s="2" customFormat="1" ht="15.75" customHeight="1">
      <c r="B129" s="335"/>
      <c r="C129" s="28"/>
      <c r="D129" s="28" t="s">
        <v>33</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302"/>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32"/>
      <c r="CN129" s="58"/>
    </row>
    <row r="130" spans="1:101" s="1" customFormat="1" ht="20.100000000000001" customHeight="1">
      <c r="B130" s="335"/>
      <c r="C130" s="24" t="s">
        <v>35</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123"/>
    </row>
    <row r="131" spans="1:101" s="2" customFormat="1" ht="20.100000000000001" customHeight="1">
      <c r="A131" s="1"/>
      <c r="B131" s="335"/>
      <c r="C131" s="267" t="s">
        <v>37</v>
      </c>
      <c r="D131" s="267"/>
      <c r="E131" s="24"/>
      <c r="F131" s="24" t="s">
        <v>598</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67" t="s">
        <v>37</v>
      </c>
      <c r="AQ131" s="267"/>
      <c r="AR131" s="24"/>
      <c r="AS131" s="24" t="s">
        <v>600</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51"/>
      <c r="CC131" s="24"/>
      <c r="CD131" s="24"/>
      <c r="CE131" s="24"/>
      <c r="CF131" s="24"/>
      <c r="CG131" s="24"/>
      <c r="CH131" s="24"/>
      <c r="CI131" s="24"/>
    </row>
    <row r="132" spans="1:101" s="2" customFormat="1" ht="20.100000000000001" customHeight="1">
      <c r="A132" s="1"/>
      <c r="B132" s="335"/>
      <c r="C132" s="24" t="s">
        <v>38</v>
      </c>
      <c r="D132" s="24"/>
      <c r="E132" s="24"/>
      <c r="F132" s="24"/>
      <c r="G132" s="24"/>
      <c r="H132" s="24"/>
      <c r="I132" s="24"/>
      <c r="J132" s="24"/>
      <c r="K132" s="24"/>
      <c r="L132" s="24"/>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24"/>
      <c r="AK132" s="24"/>
      <c r="AL132" s="24"/>
      <c r="AM132" s="24"/>
      <c r="AN132" s="24"/>
      <c r="AO132" s="24"/>
      <c r="AP132" s="24" t="s">
        <v>38</v>
      </c>
      <c r="AQ132" s="24"/>
      <c r="AR132" s="24"/>
      <c r="AS132" s="24"/>
      <c r="AT132" s="24"/>
      <c r="AU132" s="24"/>
      <c r="AV132" s="24"/>
      <c r="AW132" s="24"/>
      <c r="AX132" s="24"/>
      <c r="AY132" s="24"/>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24"/>
      <c r="CA132" s="24"/>
      <c r="CB132" s="151"/>
      <c r="CC132" s="24"/>
      <c r="CD132" s="24"/>
      <c r="CE132" s="24"/>
      <c r="CF132" s="24"/>
      <c r="CG132" s="24"/>
      <c r="CH132" s="24"/>
      <c r="CI132" s="24"/>
    </row>
    <row r="133" spans="1:101" s="2" customFormat="1" ht="20.100000000000001" customHeight="1">
      <c r="A133" s="1"/>
      <c r="B133" s="335"/>
      <c r="C133" s="28" t="s">
        <v>599</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56</v>
      </c>
      <c r="AC133" s="28"/>
      <c r="AD133" s="330"/>
      <c r="AE133" s="330"/>
      <c r="AF133" s="330"/>
      <c r="AG133" s="330"/>
      <c r="AH133" s="330"/>
      <c r="AI133" s="330"/>
      <c r="AJ133" s="330"/>
      <c r="AK133" s="330"/>
      <c r="AL133" s="330"/>
      <c r="AM133" s="330"/>
      <c r="AN133" s="28" t="s">
        <v>22</v>
      </c>
      <c r="AO133" s="28"/>
      <c r="AP133" s="28" t="s">
        <v>599</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56</v>
      </c>
      <c r="BP133" s="28"/>
      <c r="BQ133" s="150"/>
      <c r="BR133" s="150"/>
      <c r="BS133" s="150"/>
      <c r="BT133" s="150"/>
      <c r="BU133" s="150"/>
      <c r="BV133" s="150"/>
      <c r="BW133" s="150"/>
      <c r="BX133" s="150"/>
      <c r="BY133" s="150"/>
      <c r="BZ133" s="150"/>
      <c r="CA133" s="28" t="s">
        <v>22</v>
      </c>
      <c r="CB133" s="152"/>
      <c r="CC133" s="148"/>
      <c r="CD133" s="148"/>
      <c r="CE133" s="148"/>
      <c r="CF133" s="148"/>
      <c r="CG133" s="148"/>
      <c r="CH133" s="24" t="s">
        <v>22</v>
      </c>
      <c r="CI133" s="24"/>
    </row>
    <row r="134" spans="1:101" s="2" customFormat="1" ht="20.100000000000001" customHeight="1">
      <c r="A134" s="1"/>
      <c r="B134" s="335"/>
      <c r="C134" s="334" t="s">
        <v>37</v>
      </c>
      <c r="D134" s="334"/>
      <c r="E134" s="76"/>
      <c r="F134" s="76" t="s">
        <v>601</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34" t="s">
        <v>37</v>
      </c>
      <c r="AQ134" s="334"/>
      <c r="AR134" s="76"/>
      <c r="AS134" s="76" t="s">
        <v>603</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3"/>
      <c r="CC134" s="65"/>
      <c r="CD134" s="65"/>
      <c r="CE134" s="65"/>
      <c r="CF134" s="65"/>
      <c r="CG134" s="65"/>
      <c r="CH134" s="65"/>
      <c r="CI134" s="65"/>
    </row>
    <row r="135" spans="1:101" s="2" customFormat="1" ht="20.100000000000001" customHeight="1">
      <c r="A135" s="1"/>
      <c r="B135" s="335"/>
      <c r="C135" s="24" t="s">
        <v>38</v>
      </c>
      <c r="D135" s="24"/>
      <c r="E135" s="24"/>
      <c r="F135" s="24"/>
      <c r="G135" s="24"/>
      <c r="H135" s="24"/>
      <c r="I135" s="24"/>
      <c r="J135" s="24"/>
      <c r="K135" s="24"/>
      <c r="L135" s="24"/>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65"/>
      <c r="AK135" s="65"/>
      <c r="AL135" s="65"/>
      <c r="AM135" s="65"/>
      <c r="AN135" s="65"/>
      <c r="AO135" s="65"/>
      <c r="AP135" s="24" t="s">
        <v>38</v>
      </c>
      <c r="AQ135" s="24"/>
      <c r="AR135" s="24"/>
      <c r="AS135" s="24"/>
      <c r="AT135" s="24"/>
      <c r="AU135" s="24"/>
      <c r="AV135" s="24"/>
      <c r="AW135" s="24"/>
      <c r="AX135" s="24"/>
      <c r="AY135" s="24"/>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65"/>
      <c r="CA135" s="65"/>
      <c r="CB135" s="154"/>
      <c r="CC135" s="65"/>
      <c r="CD135" s="65"/>
      <c r="CE135" s="65"/>
      <c r="CF135" s="65"/>
      <c r="CG135" s="65"/>
      <c r="CH135" s="65"/>
      <c r="CI135" s="65"/>
    </row>
    <row r="136" spans="1:101" s="2" customFormat="1" ht="20.100000000000001" customHeight="1">
      <c r="A136" s="1"/>
      <c r="B136" s="335"/>
      <c r="C136" s="28" t="s">
        <v>602</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56</v>
      </c>
      <c r="AC136" s="28"/>
      <c r="AD136" s="330"/>
      <c r="AE136" s="330"/>
      <c r="AF136" s="330"/>
      <c r="AG136" s="330"/>
      <c r="AH136" s="330"/>
      <c r="AI136" s="330"/>
      <c r="AJ136" s="330"/>
      <c r="AK136" s="330"/>
      <c r="AL136" s="330"/>
      <c r="AM136" s="330"/>
      <c r="AN136" s="28" t="s">
        <v>22</v>
      </c>
      <c r="AO136" s="28"/>
      <c r="AP136" s="28" t="s">
        <v>602</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56</v>
      </c>
      <c r="BP136" s="28"/>
      <c r="BQ136" s="330"/>
      <c r="BR136" s="330"/>
      <c r="BS136" s="330"/>
      <c r="BT136" s="330"/>
      <c r="BU136" s="330"/>
      <c r="BV136" s="330"/>
      <c r="BW136" s="330"/>
      <c r="BX136" s="330"/>
      <c r="BY136" s="330"/>
      <c r="BZ136" s="330"/>
      <c r="CA136" s="28" t="s">
        <v>22</v>
      </c>
      <c r="CB136" s="155"/>
      <c r="CC136" s="148"/>
      <c r="CD136" s="148"/>
      <c r="CE136" s="148"/>
      <c r="CF136" s="148"/>
      <c r="CG136" s="148"/>
      <c r="CH136" s="24" t="s">
        <v>22</v>
      </c>
      <c r="CI136" s="24"/>
    </row>
    <row r="137" spans="1:101" s="1" customFormat="1" ht="15.75" customHeight="1">
      <c r="B137" s="336" t="s">
        <v>960</v>
      </c>
      <c r="C137" s="24"/>
      <c r="D137" s="24" t="s">
        <v>18</v>
      </c>
      <c r="E137" s="24"/>
      <c r="F137" s="24"/>
      <c r="G137" s="24"/>
      <c r="H137" s="24"/>
      <c r="I137" s="24"/>
      <c r="J137" s="24"/>
      <c r="K137" s="24"/>
      <c r="L137" s="24"/>
      <c r="M137" s="24"/>
      <c r="N137" s="24"/>
      <c r="O137" s="24"/>
      <c r="P137" s="24"/>
      <c r="Q137" s="24"/>
      <c r="R137" s="24"/>
      <c r="S137" s="24"/>
      <c r="T137" s="24"/>
      <c r="U137" s="24" t="s">
        <v>19</v>
      </c>
      <c r="V137" s="24"/>
      <c r="W137" s="233"/>
      <c r="X137" s="233"/>
      <c r="Y137" s="233"/>
      <c r="Z137" s="233"/>
      <c r="AA137" s="65" t="s">
        <v>20</v>
      </c>
      <c r="AB137" s="24"/>
      <c r="AC137" s="24"/>
      <c r="AD137" s="24"/>
      <c r="AE137" s="24"/>
      <c r="AF137" s="24"/>
      <c r="AG137" s="24"/>
      <c r="AH137" s="24"/>
      <c r="AI137" s="24"/>
      <c r="AJ137" s="24"/>
      <c r="AK137" s="24" t="s">
        <v>19</v>
      </c>
      <c r="AL137" s="24"/>
      <c r="AM137" s="262"/>
      <c r="AN137" s="262"/>
      <c r="AO137" s="262"/>
      <c r="AP137" s="262"/>
      <c r="AQ137" s="262"/>
      <c r="AR137" s="262"/>
      <c r="AS137" s="262"/>
      <c r="AT137" s="262"/>
      <c r="AU137" s="262"/>
      <c r="AV137" s="262"/>
      <c r="AW137" s="262"/>
      <c r="AX137" s="262"/>
      <c r="AY137" s="65" t="s">
        <v>21</v>
      </c>
      <c r="AZ137" s="24"/>
      <c r="BA137" s="24"/>
      <c r="BB137" s="24"/>
      <c r="BC137" s="24"/>
      <c r="BD137" s="24"/>
      <c r="BE137" s="24"/>
      <c r="BF137" s="24"/>
      <c r="BG137" s="24"/>
      <c r="BH137" s="233"/>
      <c r="BI137" s="233"/>
      <c r="BJ137" s="233"/>
      <c r="BK137" s="233"/>
      <c r="BL137" s="233"/>
      <c r="BM137" s="233"/>
      <c r="BN137" s="233"/>
      <c r="BO137" s="233"/>
      <c r="BP137" s="233"/>
      <c r="BQ137" s="233"/>
      <c r="BR137" s="233"/>
      <c r="BS137" s="233"/>
      <c r="BT137" s="65" t="s">
        <v>22</v>
      </c>
      <c r="BU137" s="24"/>
      <c r="BV137" s="24"/>
      <c r="BW137" s="24"/>
      <c r="BX137" s="24"/>
      <c r="BY137" s="24"/>
      <c r="BZ137" s="24"/>
      <c r="CA137" s="24"/>
      <c r="CB137" s="151"/>
      <c r="CO137" s="2"/>
      <c r="CP137" s="2"/>
      <c r="CQ137" s="2"/>
      <c r="CU137" s="2"/>
      <c r="CV137" s="2"/>
      <c r="CW137" s="2"/>
    </row>
    <row r="138" spans="1:101" s="1" customFormat="1" ht="15.75" customHeight="1">
      <c r="B138" s="336"/>
      <c r="C138" s="24"/>
      <c r="D138" s="24" t="s">
        <v>13</v>
      </c>
      <c r="E138" s="24"/>
      <c r="F138" s="24"/>
      <c r="G138" s="24"/>
      <c r="H138" s="24"/>
      <c r="I138" s="24"/>
      <c r="J138" s="24"/>
      <c r="K138" s="24"/>
      <c r="L138" s="24"/>
      <c r="M138" s="24"/>
      <c r="N138" s="24"/>
      <c r="O138" s="24"/>
      <c r="P138" s="24"/>
      <c r="Q138" s="24"/>
      <c r="R138" s="24"/>
      <c r="S138" s="24"/>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331"/>
      <c r="CO138" s="2"/>
      <c r="CP138" s="2"/>
      <c r="CQ138" s="2"/>
      <c r="CU138" s="2"/>
      <c r="CV138" s="2"/>
      <c r="CW138" s="2"/>
    </row>
    <row r="139" spans="1:101" s="1" customFormat="1" ht="15.75" customHeight="1">
      <c r="B139" s="336"/>
      <c r="C139" s="24"/>
      <c r="D139" s="24" t="s">
        <v>23</v>
      </c>
      <c r="E139" s="24"/>
      <c r="F139" s="24"/>
      <c r="G139" s="24"/>
      <c r="H139" s="24"/>
      <c r="I139" s="24"/>
      <c r="J139" s="24"/>
      <c r="K139" s="24"/>
      <c r="L139" s="24"/>
      <c r="M139" s="24"/>
      <c r="N139" s="24"/>
      <c r="O139" s="24"/>
      <c r="P139" s="24"/>
      <c r="Q139" s="24"/>
      <c r="R139" s="24"/>
      <c r="S139" s="24"/>
      <c r="T139" s="24"/>
      <c r="U139" s="24" t="s">
        <v>19</v>
      </c>
      <c r="V139" s="24"/>
      <c r="W139" s="233"/>
      <c r="X139" s="233"/>
      <c r="Y139" s="233"/>
      <c r="Z139" s="233"/>
      <c r="AA139" s="65" t="s">
        <v>24</v>
      </c>
      <c r="AB139" s="24"/>
      <c r="AC139" s="24"/>
      <c r="AD139" s="24"/>
      <c r="AE139" s="24"/>
      <c r="AF139" s="24"/>
      <c r="AG139" s="24"/>
      <c r="AH139" s="24"/>
      <c r="AI139" s="24"/>
      <c r="AJ139" s="24"/>
      <c r="AK139" s="24" t="s">
        <v>19</v>
      </c>
      <c r="AL139" s="24"/>
      <c r="AM139" s="233"/>
      <c r="AN139" s="233"/>
      <c r="AO139" s="233"/>
      <c r="AP139" s="233"/>
      <c r="AQ139" s="233"/>
      <c r="AR139" s="233"/>
      <c r="AS139" s="233"/>
      <c r="AT139" s="233"/>
      <c r="AU139" s="233"/>
      <c r="AV139" s="24" t="s">
        <v>25</v>
      </c>
      <c r="AW139" s="24"/>
      <c r="AX139" s="24"/>
      <c r="AY139" s="24"/>
      <c r="AZ139" s="65"/>
      <c r="BA139" s="24"/>
      <c r="BB139" s="24"/>
      <c r="BC139" s="24"/>
      <c r="BD139" s="24"/>
      <c r="BE139" s="24"/>
      <c r="BF139" s="24"/>
      <c r="BG139" s="24"/>
      <c r="BH139" s="233"/>
      <c r="BI139" s="233"/>
      <c r="BJ139" s="233"/>
      <c r="BK139" s="233"/>
      <c r="BL139" s="233"/>
      <c r="BM139" s="233"/>
      <c r="BN139" s="233"/>
      <c r="BO139" s="233"/>
      <c r="BP139" s="233"/>
      <c r="BQ139" s="233"/>
      <c r="BR139" s="233"/>
      <c r="BS139" s="233"/>
      <c r="BT139" s="65" t="s">
        <v>22</v>
      </c>
      <c r="BU139" s="24"/>
      <c r="BV139" s="24"/>
      <c r="BW139" s="24"/>
      <c r="BX139" s="24"/>
      <c r="BY139" s="24"/>
      <c r="BZ139" s="24"/>
      <c r="CA139" s="24"/>
      <c r="CB139" s="151"/>
      <c r="CO139" s="2"/>
      <c r="CP139" s="2"/>
      <c r="CQ139" s="2"/>
      <c r="CU139" s="2"/>
      <c r="CV139" s="2"/>
      <c r="CW139" s="2"/>
    </row>
    <row r="140" spans="1:101" s="1" customFormat="1" ht="15.75" customHeight="1">
      <c r="B140" s="336"/>
      <c r="C140" s="24"/>
      <c r="D140" s="24"/>
      <c r="E140" s="24"/>
      <c r="F140" s="24"/>
      <c r="G140" s="24"/>
      <c r="H140" s="24"/>
      <c r="I140" s="24"/>
      <c r="J140" s="24"/>
      <c r="K140" s="24"/>
      <c r="L140" s="24"/>
      <c r="M140" s="24"/>
      <c r="N140" s="24"/>
      <c r="O140" s="24"/>
      <c r="P140" s="24"/>
      <c r="Q140" s="24"/>
      <c r="R140" s="24"/>
      <c r="S140" s="24"/>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331"/>
      <c r="CO140" s="2"/>
      <c r="CP140" s="2"/>
      <c r="CQ140" s="2"/>
      <c r="CU140" s="2"/>
      <c r="CV140" s="2"/>
      <c r="CW140" s="2"/>
    </row>
    <row r="141" spans="1:101" s="1" customFormat="1" ht="15.75" customHeight="1">
      <c r="B141" s="336"/>
      <c r="C141" s="24"/>
      <c r="D141" s="24" t="s">
        <v>28</v>
      </c>
      <c r="E141" s="24"/>
      <c r="F141" s="24"/>
      <c r="G141" s="24"/>
      <c r="H141" s="24"/>
      <c r="I141" s="24"/>
      <c r="J141" s="24"/>
      <c r="K141" s="24"/>
      <c r="L141" s="24"/>
      <c r="M141" s="24"/>
      <c r="N141" s="24"/>
      <c r="O141" s="24"/>
      <c r="P141" s="24"/>
      <c r="Q141" s="24"/>
      <c r="R141" s="24"/>
      <c r="S141" s="24"/>
      <c r="T141" s="259" t="s">
        <v>595</v>
      </c>
      <c r="U141" s="259"/>
      <c r="V141" s="259"/>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331"/>
      <c r="CO141" s="2"/>
      <c r="CP141" s="2"/>
      <c r="CQ141" s="2"/>
      <c r="CU141" s="2"/>
      <c r="CV141" s="2"/>
      <c r="CW141" s="2"/>
    </row>
    <row r="142" spans="1:101" s="1" customFormat="1" ht="15.75" customHeight="1">
      <c r="B142" s="336"/>
      <c r="C142" s="24"/>
      <c r="D142" s="24" t="s">
        <v>29</v>
      </c>
      <c r="E142" s="24"/>
      <c r="F142" s="24"/>
      <c r="G142" s="24"/>
      <c r="H142" s="24"/>
      <c r="I142" s="24"/>
      <c r="J142" s="24"/>
      <c r="K142" s="24"/>
      <c r="L142" s="24"/>
      <c r="M142" s="24"/>
      <c r="N142" s="24"/>
      <c r="O142" s="24"/>
      <c r="P142" s="24"/>
      <c r="Q142" s="24"/>
      <c r="R142" s="24"/>
      <c r="S142" s="24"/>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331"/>
      <c r="CO142" s="2"/>
      <c r="CP142" s="2"/>
      <c r="CQ142" s="2"/>
    </row>
    <row r="143" spans="1:101" s="1" customFormat="1" ht="15.75" customHeight="1">
      <c r="B143" s="336"/>
      <c r="C143" s="24"/>
      <c r="D143" s="24" t="s">
        <v>30</v>
      </c>
      <c r="E143" s="24"/>
      <c r="F143" s="24"/>
      <c r="G143" s="24"/>
      <c r="H143" s="24"/>
      <c r="I143" s="24"/>
      <c r="J143" s="24"/>
      <c r="K143" s="24"/>
      <c r="L143" s="24"/>
      <c r="M143" s="24"/>
      <c r="N143" s="24"/>
      <c r="O143" s="24"/>
      <c r="P143" s="24"/>
      <c r="Q143" s="24"/>
      <c r="R143" s="24"/>
      <c r="S143" s="24"/>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331"/>
      <c r="CO143" s="2"/>
      <c r="CP143" s="2"/>
      <c r="CQ143" s="2"/>
    </row>
    <row r="144" spans="1:101" s="1" customFormat="1" ht="15.75" customHeight="1">
      <c r="B144" s="336"/>
      <c r="C144" s="28"/>
      <c r="D144" s="28" t="s">
        <v>49</v>
      </c>
      <c r="E144" s="28"/>
      <c r="F144" s="28"/>
      <c r="G144" s="28"/>
      <c r="H144" s="28"/>
      <c r="I144" s="28"/>
      <c r="J144" s="28"/>
      <c r="K144" s="28"/>
      <c r="L144" s="28"/>
      <c r="M144" s="28"/>
      <c r="N144" s="28"/>
      <c r="O144" s="28"/>
      <c r="P144" s="28"/>
      <c r="Q144" s="28"/>
      <c r="R144" s="28"/>
      <c r="S144" s="28"/>
      <c r="T144" s="29"/>
      <c r="U144" s="29"/>
      <c r="V144" s="29"/>
      <c r="W144" s="28"/>
      <c r="X144" s="28"/>
      <c r="Y144" s="28"/>
      <c r="Z144" s="28"/>
      <c r="AA144" s="302"/>
      <c r="AB144" s="302"/>
      <c r="AC144" s="302"/>
      <c r="AD144" s="302"/>
      <c r="AE144" s="302"/>
      <c r="AF144" s="302"/>
      <c r="AG144" s="302"/>
      <c r="AH144" s="302"/>
      <c r="AI144" s="302"/>
      <c r="AJ144" s="302"/>
      <c r="AK144" s="302"/>
      <c r="AL144" s="302"/>
      <c r="AM144" s="302"/>
      <c r="AN144" s="302"/>
      <c r="AO144" s="302"/>
      <c r="AP144" s="302"/>
      <c r="AQ144" s="302"/>
      <c r="AR144" s="302"/>
      <c r="AS144" s="302"/>
      <c r="AT144" s="302"/>
      <c r="AU144" s="302"/>
      <c r="AV144" s="302"/>
      <c r="AW144" s="302"/>
      <c r="AX144" s="302"/>
      <c r="AY144" s="302"/>
      <c r="AZ144" s="302"/>
      <c r="BA144" s="302"/>
      <c r="BB144" s="302"/>
      <c r="BC144" s="302"/>
      <c r="BD144" s="302"/>
      <c r="BE144" s="302"/>
      <c r="BF144" s="302"/>
      <c r="BG144" s="302"/>
      <c r="BH144" s="302"/>
      <c r="BI144" s="302"/>
      <c r="BJ144" s="302"/>
      <c r="BK144" s="302"/>
      <c r="BL144" s="302"/>
      <c r="BM144" s="302"/>
      <c r="BN144" s="302"/>
      <c r="BO144" s="302"/>
      <c r="BP144" s="302"/>
      <c r="BQ144" s="302"/>
      <c r="BR144" s="302"/>
      <c r="BS144" s="302"/>
      <c r="BT144" s="302"/>
      <c r="BU144" s="302"/>
      <c r="BV144" s="302"/>
      <c r="BW144" s="302"/>
      <c r="BX144" s="302"/>
      <c r="BY144" s="302"/>
      <c r="BZ144" s="302"/>
      <c r="CA144" s="302"/>
      <c r="CB144" s="332"/>
      <c r="CO144" s="2"/>
      <c r="CP144" s="2"/>
      <c r="CQ144" s="2"/>
    </row>
    <row r="145" spans="1:99" s="2" customFormat="1" ht="16.5" customHeight="1">
      <c r="B145" s="335" t="s">
        <v>959</v>
      </c>
      <c r="C145" s="24"/>
      <c r="D145" s="24" t="s">
        <v>41</v>
      </c>
      <c r="E145" s="24"/>
      <c r="F145" s="24"/>
      <c r="G145" s="24"/>
      <c r="H145" s="24"/>
      <c r="I145" s="24"/>
      <c r="J145" s="24"/>
      <c r="K145" s="24"/>
      <c r="L145" s="24"/>
      <c r="M145" s="24"/>
      <c r="N145" s="24"/>
      <c r="O145" s="24"/>
      <c r="P145" s="24"/>
      <c r="Q145" s="24"/>
      <c r="R145" s="24"/>
      <c r="S145" s="24"/>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331"/>
      <c r="CC145" s="56" t="s">
        <v>569</v>
      </c>
    </row>
    <row r="146" spans="1:99" s="2" customFormat="1" ht="16.5" customHeight="1">
      <c r="B146" s="335"/>
      <c r="C146" s="24"/>
      <c r="D146" s="24" t="s">
        <v>52</v>
      </c>
      <c r="E146" s="24"/>
      <c r="F146" s="24"/>
      <c r="G146" s="24"/>
      <c r="H146" s="24"/>
      <c r="I146" s="24"/>
      <c r="J146" s="24"/>
      <c r="K146" s="24"/>
      <c r="L146" s="24"/>
      <c r="M146" s="24"/>
      <c r="N146" s="24"/>
      <c r="O146" s="24"/>
      <c r="P146" s="24" t="s">
        <v>53</v>
      </c>
      <c r="Q146" s="24"/>
      <c r="R146" s="24"/>
      <c r="S146" s="24"/>
      <c r="T146" s="24"/>
      <c r="U146" s="24"/>
      <c r="V146" s="24"/>
      <c r="W146" s="24"/>
      <c r="X146" s="24"/>
      <c r="Y146" s="24"/>
      <c r="Z146" s="24"/>
      <c r="AA146" s="24" t="s">
        <v>54</v>
      </c>
      <c r="AB146" s="24"/>
      <c r="AC146" s="262"/>
      <c r="AD146" s="262"/>
      <c r="AE146" s="262"/>
      <c r="AF146" s="262"/>
      <c r="AG146" s="262"/>
      <c r="AH146" s="262"/>
      <c r="AI146" s="262"/>
      <c r="AJ146" s="262"/>
      <c r="AK146" s="262"/>
      <c r="AL146" s="262"/>
      <c r="AM146" s="262"/>
      <c r="AN146" s="262"/>
      <c r="AO146" s="262"/>
      <c r="AP146" s="24" t="s">
        <v>55</v>
      </c>
      <c r="AQ146" s="24"/>
      <c r="AR146" s="24"/>
      <c r="AS146" s="24"/>
      <c r="AT146" s="24"/>
      <c r="AU146" s="24" t="s">
        <v>56</v>
      </c>
      <c r="AV146" s="24"/>
      <c r="AW146" s="262"/>
      <c r="AX146" s="262"/>
      <c r="AY146" s="262"/>
      <c r="AZ146" s="262"/>
      <c r="BA146" s="262"/>
      <c r="BB146" s="262"/>
      <c r="BC146" s="262"/>
      <c r="BD146" s="262"/>
      <c r="BE146" s="262"/>
      <c r="BF146" s="262"/>
      <c r="BG146" s="262"/>
      <c r="BH146" s="262"/>
      <c r="BI146" s="262"/>
      <c r="BJ146" s="24" t="s">
        <v>22</v>
      </c>
      <c r="BK146" s="24"/>
      <c r="BL146" s="24"/>
      <c r="BM146" s="24"/>
      <c r="BN146" s="24"/>
      <c r="BO146" s="24"/>
      <c r="BP146" s="24"/>
      <c r="BQ146" s="24"/>
      <c r="BR146" s="24"/>
      <c r="BS146" s="24"/>
      <c r="BT146" s="24"/>
      <c r="BU146" s="24"/>
      <c r="BV146" s="24"/>
      <c r="BW146" s="24"/>
      <c r="BX146" s="24"/>
      <c r="BY146" s="24"/>
      <c r="BZ146" s="24"/>
      <c r="CA146" s="24"/>
      <c r="CB146" s="151"/>
      <c r="CC146" s="56" t="s">
        <v>570</v>
      </c>
    </row>
    <row r="147" spans="1:99" s="2" customFormat="1" ht="16.5" customHeight="1">
      <c r="B147" s="335"/>
      <c r="C147" s="24"/>
      <c r="D147" s="24"/>
      <c r="E147" s="24"/>
      <c r="F147" s="24"/>
      <c r="G147" s="24"/>
      <c r="H147" s="24"/>
      <c r="I147" s="24"/>
      <c r="J147" s="24"/>
      <c r="K147" s="24"/>
      <c r="L147" s="24"/>
      <c r="M147" s="24"/>
      <c r="N147" s="24"/>
      <c r="O147" s="24"/>
      <c r="P147" s="24"/>
      <c r="Q147" s="24"/>
      <c r="R147" s="24"/>
      <c r="S147" s="24"/>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331"/>
      <c r="CC147" s="56" t="s">
        <v>571</v>
      </c>
    </row>
    <row r="148" spans="1:99" s="2" customFormat="1" ht="16.5" customHeight="1">
      <c r="B148" s="335"/>
      <c r="C148" s="24"/>
      <c r="D148" s="24" t="s">
        <v>14</v>
      </c>
      <c r="E148" s="24"/>
      <c r="F148" s="24"/>
      <c r="G148" s="24"/>
      <c r="H148" s="24"/>
      <c r="I148" s="24"/>
      <c r="J148" s="24"/>
      <c r="K148" s="24"/>
      <c r="L148" s="24"/>
      <c r="M148" s="24"/>
      <c r="N148" s="24"/>
      <c r="O148" s="24"/>
      <c r="P148" s="24"/>
      <c r="Q148" s="24"/>
      <c r="R148" s="24"/>
      <c r="S148" s="24"/>
      <c r="T148" s="259" t="s">
        <v>595</v>
      </c>
      <c r="U148" s="259"/>
      <c r="V148" s="259"/>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331"/>
      <c r="CC148" s="56" t="s">
        <v>572</v>
      </c>
    </row>
    <row r="149" spans="1:99" s="2" customFormat="1" ht="16.5" customHeight="1">
      <c r="A149" s="156"/>
      <c r="B149" s="335"/>
      <c r="C149" s="24"/>
      <c r="D149" s="24" t="s">
        <v>43</v>
      </c>
      <c r="E149" s="24"/>
      <c r="F149" s="24"/>
      <c r="G149" s="24"/>
      <c r="H149" s="24"/>
      <c r="I149" s="24"/>
      <c r="J149" s="24"/>
      <c r="K149" s="24"/>
      <c r="L149" s="24"/>
      <c r="M149" s="24"/>
      <c r="N149" s="24"/>
      <c r="O149" s="24"/>
      <c r="P149" s="24"/>
      <c r="Q149" s="24"/>
      <c r="R149" s="24"/>
      <c r="S149" s="24"/>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331"/>
      <c r="CC149" s="56" t="s">
        <v>573</v>
      </c>
      <c r="CN149" s="392" t="s">
        <v>965</v>
      </c>
      <c r="CO149" s="392"/>
      <c r="CP149" s="392"/>
      <c r="CQ149" s="392"/>
      <c r="CR149" s="392"/>
      <c r="CS149" s="392"/>
      <c r="CT149" s="392"/>
      <c r="CU149" s="392"/>
    </row>
    <row r="150" spans="1:99" s="2" customFormat="1" ht="16.5" customHeight="1">
      <c r="A150" s="132"/>
      <c r="B150" s="335"/>
      <c r="C150" s="28"/>
      <c r="D150" s="28" t="s">
        <v>16</v>
      </c>
      <c r="E150" s="28"/>
      <c r="F150" s="28"/>
      <c r="G150" s="28"/>
      <c r="H150" s="28"/>
      <c r="I150" s="28"/>
      <c r="J150" s="28"/>
      <c r="K150" s="28"/>
      <c r="L150" s="28"/>
      <c r="M150" s="28"/>
      <c r="N150" s="28"/>
      <c r="O150" s="28"/>
      <c r="P150" s="28"/>
      <c r="Q150" s="28"/>
      <c r="R150" s="28"/>
      <c r="S150" s="28"/>
      <c r="T150" s="302"/>
      <c r="U150" s="302"/>
      <c r="V150" s="302"/>
      <c r="W150" s="302"/>
      <c r="X150" s="302"/>
      <c r="Y150" s="302"/>
      <c r="Z150" s="302"/>
      <c r="AA150" s="302"/>
      <c r="AB150" s="302"/>
      <c r="AC150" s="302"/>
      <c r="AD150" s="302"/>
      <c r="AE150" s="302"/>
      <c r="AF150" s="302"/>
      <c r="AG150" s="302"/>
      <c r="AH150" s="302"/>
      <c r="AI150" s="302"/>
      <c r="AJ150" s="302"/>
      <c r="AK150" s="302"/>
      <c r="AL150" s="302"/>
      <c r="AM150" s="302"/>
      <c r="AN150" s="302"/>
      <c r="AO150" s="302"/>
      <c r="AP150" s="302"/>
      <c r="AQ150" s="302"/>
      <c r="AR150" s="302"/>
      <c r="AS150" s="302"/>
      <c r="AT150" s="302"/>
      <c r="AU150" s="302"/>
      <c r="AV150" s="302"/>
      <c r="AW150" s="302"/>
      <c r="AX150" s="302"/>
      <c r="AY150" s="302"/>
      <c r="AZ150" s="302"/>
      <c r="BA150" s="302"/>
      <c r="BB150" s="302"/>
      <c r="BC150" s="302"/>
      <c r="BD150" s="302"/>
      <c r="BE150" s="302"/>
      <c r="BF150" s="302"/>
      <c r="BG150" s="302"/>
      <c r="BH150" s="302"/>
      <c r="BI150" s="302"/>
      <c r="BJ150" s="302"/>
      <c r="BK150" s="302"/>
      <c r="BL150" s="302"/>
      <c r="BM150" s="302"/>
      <c r="BN150" s="302"/>
      <c r="BO150" s="302"/>
      <c r="BP150" s="302"/>
      <c r="BQ150" s="302"/>
      <c r="BR150" s="302"/>
      <c r="BS150" s="302"/>
      <c r="BT150" s="302"/>
      <c r="BU150" s="302"/>
      <c r="BV150" s="302"/>
      <c r="BW150" s="302"/>
      <c r="BX150" s="302"/>
      <c r="BY150" s="302"/>
      <c r="BZ150" s="302"/>
      <c r="CA150" s="302"/>
      <c r="CB150" s="332"/>
      <c r="CC150" s="56" t="s">
        <v>574</v>
      </c>
      <c r="CN150" s="392"/>
      <c r="CO150" s="392"/>
      <c r="CP150" s="392"/>
      <c r="CQ150" s="392"/>
      <c r="CR150" s="392"/>
      <c r="CS150" s="392"/>
      <c r="CT150" s="392"/>
      <c r="CU150" s="392"/>
    </row>
    <row r="151" spans="1:99" s="2" customFormat="1" ht="15" customHeight="1">
      <c r="B151" s="28"/>
      <c r="C151" s="333" t="s">
        <v>969</v>
      </c>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333"/>
      <c r="AF151" s="333"/>
      <c r="AG151" s="333"/>
      <c r="AH151" s="333"/>
      <c r="AI151" s="333"/>
      <c r="AJ151" s="333"/>
      <c r="AK151" s="333"/>
      <c r="AL151" s="333"/>
      <c r="AM151" s="333"/>
      <c r="AN151" s="333"/>
      <c r="AO151" s="333"/>
      <c r="AP151" s="333"/>
      <c r="AQ151" s="333"/>
      <c r="AR151" s="333"/>
      <c r="AS151" s="333"/>
      <c r="AT151" s="333"/>
      <c r="AU151" s="333"/>
      <c r="AV151" s="333"/>
      <c r="AW151" s="333"/>
      <c r="AX151" s="333"/>
      <c r="AY151" s="333"/>
      <c r="AZ151" s="333"/>
      <c r="BA151" s="333"/>
      <c r="BB151" s="333"/>
      <c r="BC151" s="333"/>
      <c r="BD151" s="333"/>
      <c r="BE151" s="333"/>
      <c r="BF151" s="333"/>
      <c r="BG151" s="333"/>
      <c r="BH151" s="333"/>
      <c r="BI151" s="333"/>
      <c r="BJ151" s="333"/>
      <c r="BK151" s="333"/>
      <c r="BL151" s="333"/>
      <c r="BM151" s="333"/>
      <c r="BN151" s="333"/>
      <c r="BO151" s="333"/>
      <c r="BP151" s="333"/>
      <c r="BQ151" s="333"/>
      <c r="BR151" s="333"/>
      <c r="BS151" s="333"/>
      <c r="BT151" s="333"/>
      <c r="BU151" s="333"/>
      <c r="BV151" s="333"/>
      <c r="BW151" s="333"/>
      <c r="BX151" s="333"/>
      <c r="BY151" s="333"/>
      <c r="BZ151" s="333"/>
      <c r="CA151" s="333"/>
      <c r="CB151" s="333"/>
    </row>
    <row r="152" spans="1:99" s="2" customFormat="1" ht="15.75" customHeight="1">
      <c r="B152" s="337" t="s">
        <v>956</v>
      </c>
      <c r="C152" s="76"/>
      <c r="D152" s="76" t="s">
        <v>12</v>
      </c>
      <c r="E152" s="76"/>
      <c r="F152" s="76"/>
      <c r="G152" s="76"/>
      <c r="H152" s="76"/>
      <c r="I152" s="76"/>
      <c r="J152" s="76"/>
      <c r="K152" s="76"/>
      <c r="L152" s="76"/>
      <c r="M152" s="76"/>
      <c r="N152" s="76"/>
      <c r="O152" s="76"/>
      <c r="P152" s="76"/>
      <c r="Q152" s="76"/>
      <c r="R152" s="76"/>
      <c r="S152" s="76"/>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1"/>
    </row>
    <row r="153" spans="1:99" s="2" customFormat="1" ht="15.75" customHeight="1">
      <c r="B153" s="338"/>
      <c r="C153" s="24"/>
      <c r="D153" s="24" t="s">
        <v>13</v>
      </c>
      <c r="E153" s="24"/>
      <c r="F153" s="24"/>
      <c r="G153" s="24"/>
      <c r="H153" s="24"/>
      <c r="I153" s="24"/>
      <c r="J153" s="24"/>
      <c r="K153" s="24"/>
      <c r="L153" s="24"/>
      <c r="M153" s="24"/>
      <c r="N153" s="24"/>
      <c r="O153" s="24"/>
      <c r="P153" s="24"/>
      <c r="Q153" s="24"/>
      <c r="R153" s="24"/>
      <c r="S153" s="24"/>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331"/>
    </row>
    <row r="154" spans="1:99" s="2" customFormat="1" ht="15.75" customHeight="1">
      <c r="B154" s="338"/>
      <c r="C154" s="24"/>
      <c r="D154" s="24" t="s">
        <v>14</v>
      </c>
      <c r="E154" s="24"/>
      <c r="F154" s="24"/>
      <c r="G154" s="24"/>
      <c r="H154" s="24"/>
      <c r="I154" s="24"/>
      <c r="J154" s="24"/>
      <c r="K154" s="24"/>
      <c r="L154" s="24"/>
      <c r="M154" s="24"/>
      <c r="N154" s="24"/>
      <c r="O154" s="24"/>
      <c r="P154" s="24"/>
      <c r="Q154" s="24"/>
      <c r="R154" s="24"/>
      <c r="S154" s="24"/>
      <c r="T154" s="259" t="s">
        <v>595</v>
      </c>
      <c r="U154" s="259"/>
      <c r="V154" s="259"/>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331"/>
    </row>
    <row r="155" spans="1:99" s="2" customFormat="1" ht="15.75" customHeight="1">
      <c r="B155" s="338"/>
      <c r="C155" s="24"/>
      <c r="D155" s="24" t="s">
        <v>15</v>
      </c>
      <c r="E155" s="24"/>
      <c r="F155" s="24"/>
      <c r="G155" s="24"/>
      <c r="H155" s="24"/>
      <c r="I155" s="24"/>
      <c r="J155" s="24"/>
      <c r="K155" s="24"/>
      <c r="L155" s="24"/>
      <c r="M155" s="24"/>
      <c r="N155" s="24"/>
      <c r="O155" s="24"/>
      <c r="P155" s="24"/>
      <c r="Q155" s="24"/>
      <c r="R155" s="24"/>
      <c r="S155" s="24"/>
      <c r="T155" s="233"/>
      <c r="U155" s="233"/>
      <c r="V155" s="233"/>
      <c r="W155" s="233"/>
      <c r="X155" s="233"/>
      <c r="Y155" s="233"/>
      <c r="Z155" s="233"/>
      <c r="AA155" s="233"/>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9"/>
    </row>
    <row r="156" spans="1:99" s="2" customFormat="1" ht="15.75" customHeight="1">
      <c r="B156" s="339"/>
      <c r="C156" s="28"/>
      <c r="D156" s="28" t="s">
        <v>16</v>
      </c>
      <c r="E156" s="28"/>
      <c r="F156" s="28"/>
      <c r="G156" s="28"/>
      <c r="H156" s="28"/>
      <c r="I156" s="28"/>
      <c r="J156" s="28"/>
      <c r="K156" s="28"/>
      <c r="L156" s="28"/>
      <c r="M156" s="28"/>
      <c r="N156" s="28"/>
      <c r="O156" s="28"/>
      <c r="P156" s="28"/>
      <c r="Q156" s="28"/>
      <c r="R156" s="28"/>
      <c r="S156" s="28"/>
      <c r="T156" s="302"/>
      <c r="U156" s="302"/>
      <c r="V156" s="302"/>
      <c r="W156" s="302"/>
      <c r="X156" s="302"/>
      <c r="Y156" s="302"/>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c r="AX156" s="302"/>
      <c r="AY156" s="302"/>
      <c r="AZ156" s="302"/>
      <c r="BA156" s="302"/>
      <c r="BB156" s="302"/>
      <c r="BC156" s="302"/>
      <c r="BD156" s="302"/>
      <c r="BE156" s="302"/>
      <c r="BF156" s="302"/>
      <c r="BG156" s="302"/>
      <c r="BH156" s="302"/>
      <c r="BI156" s="302"/>
      <c r="BJ156" s="302"/>
      <c r="BK156" s="302"/>
      <c r="BL156" s="302"/>
      <c r="BM156" s="302"/>
      <c r="BN156" s="302"/>
      <c r="BO156" s="302"/>
      <c r="BP156" s="302"/>
      <c r="BQ156" s="302"/>
      <c r="BR156" s="302"/>
      <c r="BS156" s="302"/>
      <c r="BT156" s="302"/>
      <c r="BU156" s="302"/>
      <c r="BV156" s="302"/>
      <c r="BW156" s="302"/>
      <c r="BX156" s="302"/>
      <c r="BY156" s="302"/>
      <c r="BZ156" s="302"/>
      <c r="CA156" s="302"/>
      <c r="CB156" s="332"/>
    </row>
    <row r="157" spans="1:99" s="2" customFormat="1" ht="15.75" customHeight="1">
      <c r="B157" s="335" t="s">
        <v>957</v>
      </c>
      <c r="C157" s="24"/>
      <c r="D157" s="24" t="s">
        <v>18</v>
      </c>
      <c r="E157" s="24"/>
      <c r="F157" s="24"/>
      <c r="G157" s="24"/>
      <c r="H157" s="24"/>
      <c r="I157" s="24"/>
      <c r="J157" s="24"/>
      <c r="K157" s="24"/>
      <c r="L157" s="24"/>
      <c r="M157" s="24"/>
      <c r="N157" s="24"/>
      <c r="O157" s="24"/>
      <c r="P157" s="24"/>
      <c r="Q157" s="24"/>
      <c r="R157" s="24"/>
      <c r="S157" s="24"/>
      <c r="T157" s="24"/>
      <c r="U157" s="24" t="s">
        <v>19</v>
      </c>
      <c r="V157" s="24"/>
      <c r="W157" s="233"/>
      <c r="X157" s="233"/>
      <c r="Y157" s="233"/>
      <c r="Z157" s="233"/>
      <c r="AA157" s="65" t="s">
        <v>20</v>
      </c>
      <c r="AB157" s="24"/>
      <c r="AC157" s="24"/>
      <c r="AD157" s="24"/>
      <c r="AE157" s="24"/>
      <c r="AF157" s="24"/>
      <c r="AG157" s="24"/>
      <c r="AH157" s="24"/>
      <c r="AI157" s="24"/>
      <c r="AJ157" s="24"/>
      <c r="AK157" s="24" t="s">
        <v>19</v>
      </c>
      <c r="AL157" s="24"/>
      <c r="AM157" s="262"/>
      <c r="AN157" s="262"/>
      <c r="AO157" s="262"/>
      <c r="AP157" s="262"/>
      <c r="AQ157" s="262"/>
      <c r="AR157" s="262"/>
      <c r="AS157" s="262"/>
      <c r="AT157" s="262"/>
      <c r="AU157" s="262"/>
      <c r="AV157" s="262"/>
      <c r="AW157" s="262"/>
      <c r="AX157" s="262"/>
      <c r="AY157" s="65" t="s">
        <v>21</v>
      </c>
      <c r="AZ157" s="24"/>
      <c r="BA157" s="24"/>
      <c r="BB157" s="24"/>
      <c r="BC157" s="24"/>
      <c r="BD157" s="24"/>
      <c r="BE157" s="24"/>
      <c r="BF157" s="24"/>
      <c r="BG157" s="24"/>
      <c r="BH157" s="233"/>
      <c r="BI157" s="233"/>
      <c r="BJ157" s="233"/>
      <c r="BK157" s="233"/>
      <c r="BL157" s="233"/>
      <c r="BM157" s="233"/>
      <c r="BN157" s="233"/>
      <c r="BO157" s="233"/>
      <c r="BP157" s="233"/>
      <c r="BQ157" s="233"/>
      <c r="BR157" s="233"/>
      <c r="BS157" s="233"/>
      <c r="BT157" s="65" t="s">
        <v>22</v>
      </c>
      <c r="BU157" s="24"/>
      <c r="BV157" s="24"/>
      <c r="BW157" s="24"/>
      <c r="BX157" s="24"/>
      <c r="BY157" s="24"/>
      <c r="BZ157" s="24"/>
      <c r="CA157" s="24"/>
      <c r="CB157" s="151"/>
      <c r="CN157" s="58"/>
    </row>
    <row r="158" spans="1:99" s="2" customFormat="1" ht="15.75" customHeight="1">
      <c r="B158" s="335"/>
      <c r="C158" s="24"/>
      <c r="D158" s="24" t="s">
        <v>13</v>
      </c>
      <c r="E158" s="24"/>
      <c r="F158" s="24"/>
      <c r="G158" s="24"/>
      <c r="H158" s="24"/>
      <c r="I158" s="24"/>
      <c r="J158" s="24"/>
      <c r="K158" s="24"/>
      <c r="L158" s="24"/>
      <c r="M158" s="24"/>
      <c r="N158" s="24"/>
      <c r="O158" s="24"/>
      <c r="P158" s="24"/>
      <c r="Q158" s="24"/>
      <c r="R158" s="24"/>
      <c r="S158" s="24"/>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331"/>
      <c r="CN158" s="58"/>
    </row>
    <row r="159" spans="1:99" s="2" customFormat="1" ht="15.75" customHeight="1">
      <c r="B159" s="335"/>
      <c r="C159" s="24"/>
      <c r="D159" s="24" t="s">
        <v>23</v>
      </c>
      <c r="E159" s="24"/>
      <c r="F159" s="24"/>
      <c r="G159" s="24"/>
      <c r="H159" s="24"/>
      <c r="I159" s="24"/>
      <c r="J159" s="24"/>
      <c r="K159" s="24"/>
      <c r="L159" s="24"/>
      <c r="M159" s="24"/>
      <c r="N159" s="24"/>
      <c r="O159" s="24"/>
      <c r="P159" s="24"/>
      <c r="Q159" s="24"/>
      <c r="R159" s="24"/>
      <c r="S159" s="24"/>
      <c r="T159" s="24"/>
      <c r="U159" s="24" t="s">
        <v>19</v>
      </c>
      <c r="V159" s="24"/>
      <c r="W159" s="233"/>
      <c r="X159" s="233"/>
      <c r="Y159" s="233"/>
      <c r="Z159" s="233"/>
      <c r="AA159" s="65" t="s">
        <v>24</v>
      </c>
      <c r="AB159" s="24"/>
      <c r="AC159" s="24"/>
      <c r="AD159" s="24"/>
      <c r="AE159" s="24"/>
      <c r="AF159" s="24"/>
      <c r="AG159" s="24"/>
      <c r="AH159" s="24"/>
      <c r="AI159" s="24"/>
      <c r="AJ159" s="24"/>
      <c r="AK159" s="24" t="s">
        <v>19</v>
      </c>
      <c r="AL159" s="24"/>
      <c r="AM159" s="233"/>
      <c r="AN159" s="233"/>
      <c r="AO159" s="233"/>
      <c r="AP159" s="233"/>
      <c r="AQ159" s="233"/>
      <c r="AR159" s="233"/>
      <c r="AS159" s="233"/>
      <c r="AT159" s="233"/>
      <c r="AU159" s="233"/>
      <c r="AV159" s="24" t="s">
        <v>25</v>
      </c>
      <c r="AW159" s="24"/>
      <c r="AX159" s="24"/>
      <c r="AY159" s="24"/>
      <c r="AZ159" s="65"/>
      <c r="BA159" s="24"/>
      <c r="BB159" s="24"/>
      <c r="BC159" s="24"/>
      <c r="BD159" s="24"/>
      <c r="BE159" s="24"/>
      <c r="BF159" s="24"/>
      <c r="BG159" s="24"/>
      <c r="BH159" s="233"/>
      <c r="BI159" s="233"/>
      <c r="BJ159" s="233"/>
      <c r="BK159" s="233"/>
      <c r="BL159" s="233"/>
      <c r="BM159" s="233"/>
      <c r="BN159" s="233"/>
      <c r="BO159" s="233"/>
      <c r="BP159" s="233"/>
      <c r="BQ159" s="233"/>
      <c r="BR159" s="233"/>
      <c r="BS159" s="233"/>
      <c r="BT159" s="65" t="s">
        <v>22</v>
      </c>
      <c r="BU159" s="24"/>
      <c r="BV159" s="24"/>
      <c r="BW159" s="24"/>
      <c r="BX159" s="24"/>
      <c r="BY159" s="24"/>
      <c r="BZ159" s="24"/>
      <c r="CA159" s="24"/>
      <c r="CB159" s="151"/>
      <c r="CN159" s="58"/>
    </row>
    <row r="160" spans="1:99" s="2" customFormat="1" ht="15.75" customHeight="1">
      <c r="B160" s="335"/>
      <c r="C160" s="24"/>
      <c r="D160" s="24"/>
      <c r="E160" s="24"/>
      <c r="F160" s="24"/>
      <c r="G160" s="24"/>
      <c r="H160" s="24"/>
      <c r="I160" s="24"/>
      <c r="J160" s="24"/>
      <c r="K160" s="24"/>
      <c r="L160" s="24"/>
      <c r="M160" s="24"/>
      <c r="N160" s="24"/>
      <c r="O160" s="24"/>
      <c r="P160" s="24"/>
      <c r="Q160" s="24"/>
      <c r="R160" s="24"/>
      <c r="S160" s="24"/>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331"/>
      <c r="CN160" s="58"/>
    </row>
    <row r="161" spans="2:92" s="2" customFormat="1" ht="15.75" customHeight="1">
      <c r="B161" s="335"/>
      <c r="C161" s="24"/>
      <c r="D161" s="24" t="s">
        <v>28</v>
      </c>
      <c r="E161" s="24"/>
      <c r="F161" s="24"/>
      <c r="G161" s="24"/>
      <c r="H161" s="24"/>
      <c r="I161" s="24"/>
      <c r="J161" s="24"/>
      <c r="K161" s="24"/>
      <c r="L161" s="24"/>
      <c r="M161" s="24"/>
      <c r="N161" s="24"/>
      <c r="O161" s="24"/>
      <c r="P161" s="24"/>
      <c r="Q161" s="24"/>
      <c r="R161" s="24"/>
      <c r="S161" s="24"/>
      <c r="T161" s="259" t="s">
        <v>595</v>
      </c>
      <c r="U161" s="259"/>
      <c r="V161" s="259"/>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331"/>
      <c r="CN161" s="58"/>
    </row>
    <row r="162" spans="2:92" s="2" customFormat="1" ht="15.75" customHeight="1">
      <c r="B162" s="335"/>
      <c r="C162" s="24"/>
      <c r="D162" s="24" t="s">
        <v>29</v>
      </c>
      <c r="E162" s="24"/>
      <c r="F162" s="24"/>
      <c r="G162" s="24"/>
      <c r="H162" s="24"/>
      <c r="I162" s="24"/>
      <c r="J162" s="24"/>
      <c r="K162" s="24"/>
      <c r="L162" s="24"/>
      <c r="M162" s="24"/>
      <c r="N162" s="24"/>
      <c r="O162" s="24"/>
      <c r="P162" s="24"/>
      <c r="Q162" s="24"/>
      <c r="R162" s="24"/>
      <c r="S162" s="24"/>
      <c r="T162" s="233"/>
      <c r="U162" s="233"/>
      <c r="V162" s="233"/>
      <c r="W162" s="233"/>
      <c r="X162" s="233"/>
      <c r="Y162" s="233"/>
      <c r="Z162" s="233"/>
      <c r="AA162" s="233"/>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9"/>
      <c r="CN162" s="58"/>
    </row>
    <row r="163" spans="2:92" s="2" customFormat="1" ht="15.75" customHeight="1">
      <c r="B163" s="335"/>
      <c r="C163" s="28"/>
      <c r="D163" s="28" t="s">
        <v>30</v>
      </c>
      <c r="E163" s="28"/>
      <c r="F163" s="28"/>
      <c r="G163" s="28"/>
      <c r="H163" s="28"/>
      <c r="I163" s="28"/>
      <c r="J163" s="28"/>
      <c r="K163" s="28"/>
      <c r="L163" s="28"/>
      <c r="M163" s="28"/>
      <c r="N163" s="28"/>
      <c r="O163" s="28"/>
      <c r="P163" s="28"/>
      <c r="Q163" s="28"/>
      <c r="R163" s="28"/>
      <c r="S163" s="28"/>
      <c r="T163" s="302"/>
      <c r="U163" s="302"/>
      <c r="V163" s="302"/>
      <c r="W163" s="302"/>
      <c r="X163" s="302"/>
      <c r="Y163" s="302"/>
      <c r="Z163" s="302"/>
      <c r="AA163" s="302"/>
      <c r="AB163" s="302"/>
      <c r="AC163" s="302"/>
      <c r="AD163" s="302"/>
      <c r="AE163" s="302"/>
      <c r="AF163" s="302"/>
      <c r="AG163" s="302"/>
      <c r="AH163" s="302"/>
      <c r="AI163" s="302"/>
      <c r="AJ163" s="302"/>
      <c r="AK163" s="302"/>
      <c r="AL163" s="302"/>
      <c r="AM163" s="302"/>
      <c r="AN163" s="302"/>
      <c r="AO163" s="302"/>
      <c r="AP163" s="302"/>
      <c r="AQ163" s="302"/>
      <c r="AR163" s="302"/>
      <c r="AS163" s="302"/>
      <c r="AT163" s="302"/>
      <c r="AU163" s="302"/>
      <c r="AV163" s="302"/>
      <c r="AW163" s="302"/>
      <c r="AX163" s="302"/>
      <c r="AY163" s="302"/>
      <c r="AZ163" s="302"/>
      <c r="BA163" s="302"/>
      <c r="BB163" s="302"/>
      <c r="BC163" s="302"/>
      <c r="BD163" s="302"/>
      <c r="BE163" s="302"/>
      <c r="BF163" s="302"/>
      <c r="BG163" s="302"/>
      <c r="BH163" s="302"/>
      <c r="BI163" s="302"/>
      <c r="BJ163" s="302"/>
      <c r="BK163" s="302"/>
      <c r="BL163" s="302"/>
      <c r="BM163" s="302"/>
      <c r="BN163" s="302"/>
      <c r="BO163" s="302"/>
      <c r="BP163" s="302"/>
      <c r="BQ163" s="302"/>
      <c r="BR163" s="302"/>
      <c r="BS163" s="302"/>
      <c r="BT163" s="302"/>
      <c r="BU163" s="302"/>
      <c r="BV163" s="302"/>
      <c r="BW163" s="302"/>
      <c r="BX163" s="302"/>
      <c r="BY163" s="302"/>
      <c r="BZ163" s="302"/>
      <c r="CA163" s="302"/>
      <c r="CB163" s="332"/>
      <c r="CN163" s="58"/>
    </row>
    <row r="164" spans="2:92" s="2" customFormat="1" ht="15.75" customHeight="1">
      <c r="B164" s="335" t="s">
        <v>958</v>
      </c>
      <c r="C164" s="24"/>
      <c r="D164" s="24" t="s">
        <v>18</v>
      </c>
      <c r="E164" s="24"/>
      <c r="F164" s="24"/>
      <c r="G164" s="24"/>
      <c r="H164" s="24"/>
      <c r="I164" s="24"/>
      <c r="J164" s="24"/>
      <c r="K164" s="24"/>
      <c r="L164" s="24"/>
      <c r="M164" s="24"/>
      <c r="N164" s="24"/>
      <c r="O164" s="24"/>
      <c r="P164" s="24"/>
      <c r="Q164" s="24"/>
      <c r="R164" s="24"/>
      <c r="S164" s="24"/>
      <c r="T164" s="24"/>
      <c r="U164" s="24" t="s">
        <v>19</v>
      </c>
      <c r="V164" s="24"/>
      <c r="W164" s="233"/>
      <c r="X164" s="233"/>
      <c r="Y164" s="233"/>
      <c r="Z164" s="233"/>
      <c r="AA164" s="65" t="s">
        <v>20</v>
      </c>
      <c r="AB164" s="24"/>
      <c r="AC164" s="24"/>
      <c r="AD164" s="24"/>
      <c r="AE164" s="24"/>
      <c r="AF164" s="24"/>
      <c r="AG164" s="24"/>
      <c r="AH164" s="24"/>
      <c r="AI164" s="24"/>
      <c r="AJ164" s="24"/>
      <c r="AK164" s="24" t="s">
        <v>19</v>
      </c>
      <c r="AL164" s="24"/>
      <c r="AM164" s="262"/>
      <c r="AN164" s="262"/>
      <c r="AO164" s="262"/>
      <c r="AP164" s="262"/>
      <c r="AQ164" s="262"/>
      <c r="AR164" s="262"/>
      <c r="AS164" s="262"/>
      <c r="AT164" s="262"/>
      <c r="AU164" s="262"/>
      <c r="AV164" s="262"/>
      <c r="AW164" s="262"/>
      <c r="AX164" s="262"/>
      <c r="AY164" s="65" t="s">
        <v>21</v>
      </c>
      <c r="AZ164" s="24"/>
      <c r="BA164" s="24"/>
      <c r="BB164" s="24"/>
      <c r="BC164" s="24"/>
      <c r="BD164" s="24"/>
      <c r="BE164" s="24"/>
      <c r="BF164" s="24"/>
      <c r="BG164" s="24"/>
      <c r="BH164" s="233"/>
      <c r="BI164" s="233"/>
      <c r="BJ164" s="233"/>
      <c r="BK164" s="233"/>
      <c r="BL164" s="233"/>
      <c r="BM164" s="233"/>
      <c r="BN164" s="233"/>
      <c r="BO164" s="233"/>
      <c r="BP164" s="233"/>
      <c r="BQ164" s="233"/>
      <c r="BR164" s="233"/>
      <c r="BS164" s="233"/>
      <c r="BT164" s="65" t="s">
        <v>22</v>
      </c>
      <c r="BU164" s="24"/>
      <c r="BV164" s="24"/>
      <c r="BW164" s="24"/>
      <c r="BX164" s="24"/>
      <c r="BY164" s="24"/>
      <c r="BZ164" s="24"/>
      <c r="CA164" s="24"/>
      <c r="CB164" s="151"/>
      <c r="CN164" s="58"/>
    </row>
    <row r="165" spans="2:92" s="2" customFormat="1" ht="15.75" customHeight="1">
      <c r="B165" s="335"/>
      <c r="C165" s="24"/>
      <c r="D165" s="24" t="s">
        <v>13</v>
      </c>
      <c r="E165" s="24"/>
      <c r="F165" s="24"/>
      <c r="G165" s="24"/>
      <c r="H165" s="24"/>
      <c r="I165" s="24"/>
      <c r="J165" s="24"/>
      <c r="K165" s="24"/>
      <c r="L165" s="24"/>
      <c r="M165" s="24"/>
      <c r="N165" s="24"/>
      <c r="O165" s="24"/>
      <c r="P165" s="24"/>
      <c r="Q165" s="24"/>
      <c r="R165" s="24"/>
      <c r="S165" s="24"/>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331"/>
      <c r="CN165" s="58"/>
    </row>
    <row r="166" spans="2:92" s="2" customFormat="1" ht="15.75" customHeight="1">
      <c r="B166" s="335"/>
      <c r="C166" s="24"/>
      <c r="D166" s="24" t="s">
        <v>23</v>
      </c>
      <c r="E166" s="24"/>
      <c r="F166" s="24"/>
      <c r="G166" s="24"/>
      <c r="H166" s="24"/>
      <c r="I166" s="24"/>
      <c r="J166" s="24"/>
      <c r="K166" s="24"/>
      <c r="L166" s="24"/>
      <c r="M166" s="24"/>
      <c r="N166" s="24"/>
      <c r="O166" s="24"/>
      <c r="P166" s="24"/>
      <c r="Q166" s="24"/>
      <c r="R166" s="24"/>
      <c r="S166" s="24"/>
      <c r="T166" s="24"/>
      <c r="U166" s="24" t="s">
        <v>19</v>
      </c>
      <c r="V166" s="24"/>
      <c r="W166" s="233"/>
      <c r="X166" s="233"/>
      <c r="Y166" s="233"/>
      <c r="Z166" s="233"/>
      <c r="AA166" s="65" t="s">
        <v>24</v>
      </c>
      <c r="AB166" s="24"/>
      <c r="AC166" s="24"/>
      <c r="AD166" s="24"/>
      <c r="AE166" s="24"/>
      <c r="AF166" s="24"/>
      <c r="AG166" s="24"/>
      <c r="AH166" s="24"/>
      <c r="AI166" s="24"/>
      <c r="AJ166" s="24"/>
      <c r="AK166" s="24" t="s">
        <v>19</v>
      </c>
      <c r="AL166" s="24"/>
      <c r="AM166" s="233"/>
      <c r="AN166" s="233"/>
      <c r="AO166" s="233"/>
      <c r="AP166" s="233"/>
      <c r="AQ166" s="233"/>
      <c r="AR166" s="233"/>
      <c r="AS166" s="233"/>
      <c r="AT166" s="233"/>
      <c r="AU166" s="233"/>
      <c r="AV166" s="24" t="s">
        <v>25</v>
      </c>
      <c r="AW166" s="24"/>
      <c r="AX166" s="24"/>
      <c r="AY166" s="24"/>
      <c r="AZ166" s="65"/>
      <c r="BA166" s="24"/>
      <c r="BB166" s="24"/>
      <c r="BC166" s="24"/>
      <c r="BD166" s="24"/>
      <c r="BE166" s="24"/>
      <c r="BF166" s="24"/>
      <c r="BG166" s="24"/>
      <c r="BH166" s="233"/>
      <c r="BI166" s="233"/>
      <c r="BJ166" s="233"/>
      <c r="BK166" s="233"/>
      <c r="BL166" s="233"/>
      <c r="BM166" s="233"/>
      <c r="BN166" s="233"/>
      <c r="BO166" s="233"/>
      <c r="BP166" s="233"/>
      <c r="BQ166" s="233"/>
      <c r="BR166" s="233"/>
      <c r="BS166" s="233"/>
      <c r="BT166" s="65" t="s">
        <v>22</v>
      </c>
      <c r="BU166" s="24"/>
      <c r="BV166" s="24"/>
      <c r="BW166" s="24"/>
      <c r="BX166" s="24"/>
      <c r="BY166" s="24"/>
      <c r="BZ166" s="24"/>
      <c r="CA166" s="24"/>
      <c r="CB166" s="151"/>
      <c r="CN166" s="58"/>
    </row>
    <row r="167" spans="2:92" s="2" customFormat="1" ht="15.75" customHeight="1">
      <c r="B167" s="335"/>
      <c r="C167" s="24"/>
      <c r="D167" s="24"/>
      <c r="E167" s="24"/>
      <c r="F167" s="24"/>
      <c r="G167" s="24"/>
      <c r="H167" s="24"/>
      <c r="I167" s="24"/>
      <c r="J167" s="24"/>
      <c r="K167" s="24"/>
      <c r="L167" s="24"/>
      <c r="M167" s="24"/>
      <c r="N167" s="24"/>
      <c r="O167" s="24"/>
      <c r="P167" s="24"/>
      <c r="Q167" s="24"/>
      <c r="R167" s="24"/>
      <c r="S167" s="24"/>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331"/>
      <c r="CN167" s="58"/>
    </row>
    <row r="168" spans="2:92" s="2" customFormat="1" ht="15.75" customHeight="1">
      <c r="B168" s="335"/>
      <c r="C168" s="24"/>
      <c r="D168" s="24" t="s">
        <v>28</v>
      </c>
      <c r="E168" s="24"/>
      <c r="F168" s="24"/>
      <c r="G168" s="24"/>
      <c r="H168" s="24"/>
      <c r="I168" s="24"/>
      <c r="J168" s="24"/>
      <c r="K168" s="24"/>
      <c r="L168" s="24"/>
      <c r="M168" s="24"/>
      <c r="N168" s="24"/>
      <c r="O168" s="24"/>
      <c r="P168" s="24"/>
      <c r="Q168" s="24"/>
      <c r="R168" s="24"/>
      <c r="S168" s="24"/>
      <c r="T168" s="259" t="s">
        <v>595</v>
      </c>
      <c r="U168" s="259"/>
      <c r="V168" s="259"/>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331"/>
      <c r="CN168" s="58"/>
    </row>
    <row r="169" spans="2:92" s="2" customFormat="1" ht="15.75" customHeight="1">
      <c r="B169" s="335"/>
      <c r="C169" s="24"/>
      <c r="D169" s="24" t="s">
        <v>29</v>
      </c>
      <c r="E169" s="24"/>
      <c r="F169" s="24"/>
      <c r="G169" s="24"/>
      <c r="H169" s="24"/>
      <c r="I169" s="24"/>
      <c r="J169" s="24"/>
      <c r="K169" s="24"/>
      <c r="L169" s="24"/>
      <c r="M169" s="24"/>
      <c r="N169" s="24"/>
      <c r="O169" s="24"/>
      <c r="P169" s="24"/>
      <c r="Q169" s="24"/>
      <c r="R169" s="24"/>
      <c r="S169" s="24"/>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331"/>
      <c r="CN169" s="58"/>
    </row>
    <row r="170" spans="2:92" s="2" customFormat="1" ht="15.75" customHeight="1">
      <c r="B170" s="335"/>
      <c r="C170" s="24"/>
      <c r="D170" s="24" t="s">
        <v>30</v>
      </c>
      <c r="E170" s="24"/>
      <c r="F170" s="24"/>
      <c r="G170" s="24"/>
      <c r="H170" s="24"/>
      <c r="I170" s="24"/>
      <c r="J170" s="24"/>
      <c r="K170" s="24"/>
      <c r="L170" s="24"/>
      <c r="M170" s="24"/>
      <c r="N170" s="24"/>
      <c r="O170" s="24"/>
      <c r="P170" s="24"/>
      <c r="Q170" s="24"/>
      <c r="R170" s="24"/>
      <c r="S170" s="24"/>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331"/>
      <c r="CN170" s="58"/>
    </row>
    <row r="171" spans="2:92" s="2" customFormat="1" ht="15.75" customHeight="1">
      <c r="B171" s="335"/>
      <c r="C171" s="28"/>
      <c r="D171" s="28" t="s">
        <v>33</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302"/>
      <c r="AD171" s="302"/>
      <c r="AE171" s="302"/>
      <c r="AF171" s="302"/>
      <c r="AG171" s="302"/>
      <c r="AH171" s="302"/>
      <c r="AI171" s="302"/>
      <c r="AJ171" s="302"/>
      <c r="AK171" s="302"/>
      <c r="AL171" s="302"/>
      <c r="AM171" s="302"/>
      <c r="AN171" s="302"/>
      <c r="AO171" s="302"/>
      <c r="AP171" s="302"/>
      <c r="AQ171" s="302"/>
      <c r="AR171" s="302"/>
      <c r="AS171" s="302"/>
      <c r="AT171" s="302"/>
      <c r="AU171" s="302"/>
      <c r="AV171" s="302"/>
      <c r="AW171" s="302"/>
      <c r="AX171" s="302"/>
      <c r="AY171" s="302"/>
      <c r="AZ171" s="302"/>
      <c r="BA171" s="302"/>
      <c r="BB171" s="302"/>
      <c r="BC171" s="302"/>
      <c r="BD171" s="302"/>
      <c r="BE171" s="302"/>
      <c r="BF171" s="302"/>
      <c r="BG171" s="302"/>
      <c r="BH171" s="302"/>
      <c r="BI171" s="302"/>
      <c r="BJ171" s="302"/>
      <c r="BK171" s="302"/>
      <c r="BL171" s="302"/>
      <c r="BM171" s="302"/>
      <c r="BN171" s="302"/>
      <c r="BO171" s="302"/>
      <c r="BP171" s="302"/>
      <c r="BQ171" s="302"/>
      <c r="BR171" s="302"/>
      <c r="BS171" s="302"/>
      <c r="BT171" s="302"/>
      <c r="BU171" s="302"/>
      <c r="BV171" s="302"/>
      <c r="BW171" s="302"/>
      <c r="BX171" s="302"/>
      <c r="BY171" s="302"/>
      <c r="BZ171" s="302"/>
      <c r="CA171" s="302"/>
      <c r="CB171" s="332"/>
      <c r="CN171" s="58"/>
    </row>
    <row r="172" spans="2:92" s="2" customFormat="1" ht="15.75" customHeight="1">
      <c r="B172" s="335"/>
      <c r="C172" s="24"/>
      <c r="D172" s="24" t="s">
        <v>18</v>
      </c>
      <c r="E172" s="24"/>
      <c r="F172" s="24"/>
      <c r="G172" s="24"/>
      <c r="H172" s="24"/>
      <c r="I172" s="24"/>
      <c r="J172" s="24"/>
      <c r="K172" s="24"/>
      <c r="L172" s="24"/>
      <c r="M172" s="24"/>
      <c r="N172" s="24"/>
      <c r="O172" s="24"/>
      <c r="P172" s="24"/>
      <c r="Q172" s="24"/>
      <c r="R172" s="24"/>
      <c r="S172" s="24"/>
      <c r="T172" s="24"/>
      <c r="U172" s="24" t="s">
        <v>19</v>
      </c>
      <c r="V172" s="24"/>
      <c r="W172" s="233"/>
      <c r="X172" s="233"/>
      <c r="Y172" s="233"/>
      <c r="Z172" s="233"/>
      <c r="AA172" s="65" t="s">
        <v>20</v>
      </c>
      <c r="AB172" s="24"/>
      <c r="AC172" s="24"/>
      <c r="AD172" s="24"/>
      <c r="AE172" s="24"/>
      <c r="AF172" s="24"/>
      <c r="AG172" s="24"/>
      <c r="AH172" s="24"/>
      <c r="AI172" s="24"/>
      <c r="AJ172" s="24"/>
      <c r="AK172" s="24" t="s">
        <v>19</v>
      </c>
      <c r="AL172" s="24"/>
      <c r="AM172" s="262"/>
      <c r="AN172" s="262"/>
      <c r="AO172" s="262"/>
      <c r="AP172" s="262"/>
      <c r="AQ172" s="262"/>
      <c r="AR172" s="262"/>
      <c r="AS172" s="262"/>
      <c r="AT172" s="262"/>
      <c r="AU172" s="262"/>
      <c r="AV172" s="262"/>
      <c r="AW172" s="262"/>
      <c r="AX172" s="262"/>
      <c r="AY172" s="65" t="s">
        <v>21</v>
      </c>
      <c r="AZ172" s="24"/>
      <c r="BA172" s="24"/>
      <c r="BB172" s="24"/>
      <c r="BC172" s="24"/>
      <c r="BD172" s="24"/>
      <c r="BE172" s="24"/>
      <c r="BF172" s="24"/>
      <c r="BG172" s="24"/>
      <c r="BH172" s="233"/>
      <c r="BI172" s="233"/>
      <c r="BJ172" s="233"/>
      <c r="BK172" s="233"/>
      <c r="BL172" s="233"/>
      <c r="BM172" s="233"/>
      <c r="BN172" s="233"/>
      <c r="BO172" s="233"/>
      <c r="BP172" s="233"/>
      <c r="BQ172" s="233"/>
      <c r="BR172" s="233"/>
      <c r="BS172" s="233"/>
      <c r="BT172" s="65" t="s">
        <v>22</v>
      </c>
      <c r="BU172" s="24"/>
      <c r="BV172" s="24"/>
      <c r="BW172" s="24"/>
      <c r="BX172" s="24"/>
      <c r="BY172" s="24"/>
      <c r="BZ172" s="24"/>
      <c r="CA172" s="24"/>
      <c r="CB172" s="151"/>
      <c r="CN172" s="58"/>
    </row>
    <row r="173" spans="2:92" s="2" customFormat="1" ht="15.75" customHeight="1">
      <c r="B173" s="335"/>
      <c r="C173" s="24"/>
      <c r="D173" s="24" t="s">
        <v>13</v>
      </c>
      <c r="E173" s="24"/>
      <c r="F173" s="24"/>
      <c r="G173" s="24"/>
      <c r="H173" s="24"/>
      <c r="I173" s="24"/>
      <c r="J173" s="24"/>
      <c r="K173" s="24"/>
      <c r="L173" s="24"/>
      <c r="M173" s="24"/>
      <c r="N173" s="24"/>
      <c r="O173" s="24"/>
      <c r="P173" s="24"/>
      <c r="Q173" s="24"/>
      <c r="R173" s="24"/>
      <c r="S173" s="24"/>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331"/>
      <c r="CN173" s="58"/>
    </row>
    <row r="174" spans="2:92" s="2" customFormat="1" ht="15.75" customHeight="1">
      <c r="B174" s="335"/>
      <c r="C174" s="24"/>
      <c r="D174" s="24" t="s">
        <v>23</v>
      </c>
      <c r="E174" s="24"/>
      <c r="F174" s="24"/>
      <c r="G174" s="24"/>
      <c r="H174" s="24"/>
      <c r="I174" s="24"/>
      <c r="J174" s="24"/>
      <c r="K174" s="24"/>
      <c r="L174" s="24"/>
      <c r="M174" s="24"/>
      <c r="N174" s="24"/>
      <c r="O174" s="24"/>
      <c r="P174" s="24"/>
      <c r="Q174" s="24"/>
      <c r="R174" s="24"/>
      <c r="S174" s="24"/>
      <c r="T174" s="24"/>
      <c r="U174" s="24" t="s">
        <v>19</v>
      </c>
      <c r="V174" s="24"/>
      <c r="W174" s="233"/>
      <c r="X174" s="233"/>
      <c r="Y174" s="233"/>
      <c r="Z174" s="233"/>
      <c r="AA174" s="65" t="s">
        <v>24</v>
      </c>
      <c r="AB174" s="24"/>
      <c r="AC174" s="24"/>
      <c r="AD174" s="24"/>
      <c r="AE174" s="24"/>
      <c r="AF174" s="24"/>
      <c r="AG174" s="24"/>
      <c r="AH174" s="24"/>
      <c r="AI174" s="24"/>
      <c r="AJ174" s="24"/>
      <c r="AK174" s="24" t="s">
        <v>19</v>
      </c>
      <c r="AL174" s="24"/>
      <c r="AM174" s="233"/>
      <c r="AN174" s="233"/>
      <c r="AO174" s="233"/>
      <c r="AP174" s="233"/>
      <c r="AQ174" s="233"/>
      <c r="AR174" s="233"/>
      <c r="AS174" s="233"/>
      <c r="AT174" s="233"/>
      <c r="AU174" s="233"/>
      <c r="AV174" s="24" t="s">
        <v>25</v>
      </c>
      <c r="AW174" s="24"/>
      <c r="AX174" s="24"/>
      <c r="AY174" s="24"/>
      <c r="AZ174" s="65"/>
      <c r="BA174" s="24"/>
      <c r="BB174" s="24"/>
      <c r="BC174" s="24"/>
      <c r="BD174" s="24"/>
      <c r="BE174" s="24"/>
      <c r="BF174" s="24"/>
      <c r="BG174" s="24"/>
      <c r="BH174" s="233"/>
      <c r="BI174" s="233"/>
      <c r="BJ174" s="233"/>
      <c r="BK174" s="233"/>
      <c r="BL174" s="233"/>
      <c r="BM174" s="233"/>
      <c r="BN174" s="233"/>
      <c r="BO174" s="233"/>
      <c r="BP174" s="233"/>
      <c r="BQ174" s="233"/>
      <c r="BR174" s="233"/>
      <c r="BS174" s="233"/>
      <c r="BT174" s="65" t="s">
        <v>22</v>
      </c>
      <c r="BU174" s="24"/>
      <c r="BV174" s="24"/>
      <c r="BW174" s="24"/>
      <c r="BX174" s="24"/>
      <c r="BY174" s="24"/>
      <c r="BZ174" s="24"/>
      <c r="CA174" s="24"/>
      <c r="CB174" s="151"/>
      <c r="CN174" s="58"/>
    </row>
    <row r="175" spans="2:92" s="2" customFormat="1" ht="15.75" customHeight="1">
      <c r="B175" s="335"/>
      <c r="C175" s="24"/>
      <c r="D175" s="24"/>
      <c r="E175" s="24"/>
      <c r="F175" s="24"/>
      <c r="G175" s="24"/>
      <c r="H175" s="24"/>
      <c r="I175" s="24"/>
      <c r="J175" s="24"/>
      <c r="K175" s="24"/>
      <c r="L175" s="24"/>
      <c r="M175" s="24"/>
      <c r="N175" s="24"/>
      <c r="O175" s="24"/>
      <c r="P175" s="24"/>
      <c r="Q175" s="24"/>
      <c r="R175" s="24"/>
      <c r="S175" s="24"/>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331"/>
      <c r="CN175" s="58"/>
    </row>
    <row r="176" spans="2:92" s="2" customFormat="1" ht="15.75" customHeight="1">
      <c r="B176" s="335"/>
      <c r="C176" s="24"/>
      <c r="D176" s="24" t="s">
        <v>28</v>
      </c>
      <c r="E176" s="24"/>
      <c r="F176" s="24"/>
      <c r="G176" s="24"/>
      <c r="H176" s="24"/>
      <c r="I176" s="24"/>
      <c r="J176" s="24"/>
      <c r="K176" s="24"/>
      <c r="L176" s="24"/>
      <c r="M176" s="24"/>
      <c r="N176" s="24"/>
      <c r="O176" s="24"/>
      <c r="P176" s="24"/>
      <c r="Q176" s="24"/>
      <c r="R176" s="24"/>
      <c r="S176" s="24"/>
      <c r="T176" s="259" t="s">
        <v>595</v>
      </c>
      <c r="U176" s="259"/>
      <c r="V176" s="259"/>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331"/>
      <c r="CN176" s="58"/>
    </row>
    <row r="177" spans="1:101" s="2" customFormat="1" ht="15.75" customHeight="1">
      <c r="B177" s="335"/>
      <c r="C177" s="24"/>
      <c r="D177" s="24" t="s">
        <v>29</v>
      </c>
      <c r="E177" s="24"/>
      <c r="F177" s="24"/>
      <c r="G177" s="24"/>
      <c r="H177" s="24"/>
      <c r="I177" s="24"/>
      <c r="J177" s="24"/>
      <c r="K177" s="24"/>
      <c r="L177" s="24"/>
      <c r="M177" s="24"/>
      <c r="N177" s="24"/>
      <c r="O177" s="24"/>
      <c r="P177" s="24"/>
      <c r="Q177" s="24"/>
      <c r="R177" s="24"/>
      <c r="S177" s="24"/>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331"/>
      <c r="CN177" s="58"/>
    </row>
    <row r="178" spans="1:101" s="2" customFormat="1" ht="15.75" customHeight="1">
      <c r="B178" s="335"/>
      <c r="C178" s="24"/>
      <c r="D178" s="24" t="s">
        <v>30</v>
      </c>
      <c r="E178" s="24"/>
      <c r="F178" s="24"/>
      <c r="G178" s="24"/>
      <c r="H178" s="24"/>
      <c r="I178" s="24"/>
      <c r="J178" s="24"/>
      <c r="K178" s="24"/>
      <c r="L178" s="24"/>
      <c r="M178" s="24"/>
      <c r="N178" s="24"/>
      <c r="O178" s="24"/>
      <c r="P178" s="24"/>
      <c r="Q178" s="24"/>
      <c r="R178" s="24"/>
      <c r="S178" s="24"/>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331"/>
      <c r="CN178" s="58"/>
    </row>
    <row r="179" spans="1:101" s="2" customFormat="1" ht="15.75" customHeight="1">
      <c r="B179" s="335"/>
      <c r="C179" s="28"/>
      <c r="D179" s="28" t="s">
        <v>33</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302"/>
      <c r="AD179" s="302"/>
      <c r="AE179" s="302"/>
      <c r="AF179" s="302"/>
      <c r="AG179" s="302"/>
      <c r="AH179" s="302"/>
      <c r="AI179" s="302"/>
      <c r="AJ179" s="302"/>
      <c r="AK179" s="302"/>
      <c r="AL179" s="302"/>
      <c r="AM179" s="302"/>
      <c r="AN179" s="302"/>
      <c r="AO179" s="302"/>
      <c r="AP179" s="302"/>
      <c r="AQ179" s="302"/>
      <c r="AR179" s="302"/>
      <c r="AS179" s="302"/>
      <c r="AT179" s="302"/>
      <c r="AU179" s="302"/>
      <c r="AV179" s="302"/>
      <c r="AW179" s="302"/>
      <c r="AX179" s="302"/>
      <c r="AY179" s="302"/>
      <c r="AZ179" s="302"/>
      <c r="BA179" s="302"/>
      <c r="BB179" s="302"/>
      <c r="BC179" s="302"/>
      <c r="BD179" s="302"/>
      <c r="BE179" s="302"/>
      <c r="BF179" s="302"/>
      <c r="BG179" s="302"/>
      <c r="BH179" s="302"/>
      <c r="BI179" s="302"/>
      <c r="BJ179" s="302"/>
      <c r="BK179" s="302"/>
      <c r="BL179" s="302"/>
      <c r="BM179" s="302"/>
      <c r="BN179" s="302"/>
      <c r="BO179" s="302"/>
      <c r="BP179" s="302"/>
      <c r="BQ179" s="302"/>
      <c r="BR179" s="302"/>
      <c r="BS179" s="302"/>
      <c r="BT179" s="302"/>
      <c r="BU179" s="302"/>
      <c r="BV179" s="302"/>
      <c r="BW179" s="302"/>
      <c r="BX179" s="302"/>
      <c r="BY179" s="302"/>
      <c r="BZ179" s="302"/>
      <c r="CA179" s="302"/>
      <c r="CB179" s="332"/>
      <c r="CN179" s="58"/>
    </row>
    <row r="180" spans="1:101" s="1" customFormat="1" ht="20.100000000000001" customHeight="1">
      <c r="B180" s="335"/>
      <c r="C180" s="24" t="s">
        <v>35</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123"/>
    </row>
    <row r="181" spans="1:101" s="2" customFormat="1" ht="20.100000000000001" customHeight="1">
      <c r="A181" s="1"/>
      <c r="B181" s="335"/>
      <c r="C181" s="267" t="s">
        <v>37</v>
      </c>
      <c r="D181" s="267"/>
      <c r="E181" s="24"/>
      <c r="F181" s="24" t="s">
        <v>598</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67" t="s">
        <v>37</v>
      </c>
      <c r="AQ181" s="267"/>
      <c r="AR181" s="24"/>
      <c r="AS181" s="24" t="s">
        <v>600</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51"/>
      <c r="CC181" s="24"/>
      <c r="CD181" s="24"/>
      <c r="CE181" s="24"/>
      <c r="CF181" s="24"/>
      <c r="CG181" s="24"/>
      <c r="CH181" s="24"/>
      <c r="CI181" s="24"/>
    </row>
    <row r="182" spans="1:101" s="2" customFormat="1" ht="20.100000000000001" customHeight="1">
      <c r="A182" s="1"/>
      <c r="B182" s="335"/>
      <c r="C182" s="24" t="s">
        <v>38</v>
      </c>
      <c r="D182" s="24"/>
      <c r="E182" s="24"/>
      <c r="F182" s="24"/>
      <c r="G182" s="24"/>
      <c r="H182" s="24"/>
      <c r="I182" s="24"/>
      <c r="J182" s="24"/>
      <c r="K182" s="24"/>
      <c r="L182" s="24"/>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24"/>
      <c r="AK182" s="24"/>
      <c r="AL182" s="24"/>
      <c r="AM182" s="24"/>
      <c r="AN182" s="24"/>
      <c r="AO182" s="24"/>
      <c r="AP182" s="24" t="s">
        <v>38</v>
      </c>
      <c r="AQ182" s="24"/>
      <c r="AR182" s="24"/>
      <c r="AS182" s="24"/>
      <c r="AT182" s="24"/>
      <c r="AU182" s="24"/>
      <c r="AV182" s="24"/>
      <c r="AW182" s="24"/>
      <c r="AX182" s="24"/>
      <c r="AY182" s="24"/>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24"/>
      <c r="CA182" s="24"/>
      <c r="CB182" s="151"/>
      <c r="CC182" s="24"/>
      <c r="CD182" s="24"/>
      <c r="CE182" s="24"/>
      <c r="CF182" s="24"/>
      <c r="CG182" s="24"/>
      <c r="CH182" s="24"/>
      <c r="CI182" s="24"/>
    </row>
    <row r="183" spans="1:101" s="2" customFormat="1" ht="20.100000000000001" customHeight="1">
      <c r="A183" s="1"/>
      <c r="B183" s="335"/>
      <c r="C183" s="28" t="s">
        <v>599</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56</v>
      </c>
      <c r="AC183" s="28"/>
      <c r="AD183" s="330"/>
      <c r="AE183" s="330"/>
      <c r="AF183" s="330"/>
      <c r="AG183" s="330"/>
      <c r="AH183" s="330"/>
      <c r="AI183" s="330"/>
      <c r="AJ183" s="330"/>
      <c r="AK183" s="330"/>
      <c r="AL183" s="330"/>
      <c r="AM183" s="330"/>
      <c r="AN183" s="28" t="s">
        <v>22</v>
      </c>
      <c r="AO183" s="28"/>
      <c r="AP183" s="28" t="s">
        <v>599</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56</v>
      </c>
      <c r="BP183" s="28"/>
      <c r="BQ183" s="150"/>
      <c r="BR183" s="150"/>
      <c r="BS183" s="150"/>
      <c r="BT183" s="150"/>
      <c r="BU183" s="150"/>
      <c r="BV183" s="150"/>
      <c r="BW183" s="150"/>
      <c r="BX183" s="150"/>
      <c r="BY183" s="150"/>
      <c r="BZ183" s="150"/>
      <c r="CA183" s="28" t="s">
        <v>22</v>
      </c>
      <c r="CB183" s="152"/>
      <c r="CC183" s="148"/>
      <c r="CD183" s="148"/>
      <c r="CE183" s="148"/>
      <c r="CF183" s="148"/>
      <c r="CG183" s="148"/>
      <c r="CH183" s="24" t="s">
        <v>22</v>
      </c>
      <c r="CI183" s="24"/>
    </row>
    <row r="184" spans="1:101" s="2" customFormat="1" ht="20.100000000000001" customHeight="1">
      <c r="A184" s="1"/>
      <c r="B184" s="335"/>
      <c r="C184" s="334" t="s">
        <v>37</v>
      </c>
      <c r="D184" s="334"/>
      <c r="E184" s="76"/>
      <c r="F184" s="76" t="s">
        <v>601</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34" t="s">
        <v>37</v>
      </c>
      <c r="AQ184" s="334"/>
      <c r="AR184" s="76"/>
      <c r="AS184" s="76" t="s">
        <v>603</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3"/>
      <c r="CC184" s="65"/>
      <c r="CD184" s="65"/>
      <c r="CE184" s="65"/>
      <c r="CF184" s="65"/>
      <c r="CG184" s="65"/>
      <c r="CH184" s="65"/>
      <c r="CI184" s="65"/>
    </row>
    <row r="185" spans="1:101" s="2" customFormat="1" ht="20.100000000000001" customHeight="1">
      <c r="A185" s="1"/>
      <c r="B185" s="335"/>
      <c r="C185" s="24" t="s">
        <v>38</v>
      </c>
      <c r="D185" s="24"/>
      <c r="E185" s="24"/>
      <c r="F185" s="24"/>
      <c r="G185" s="24"/>
      <c r="H185" s="24"/>
      <c r="I185" s="24"/>
      <c r="J185" s="24"/>
      <c r="K185" s="24"/>
      <c r="L185" s="24"/>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65"/>
      <c r="AK185" s="65"/>
      <c r="AL185" s="65"/>
      <c r="AM185" s="65"/>
      <c r="AN185" s="65"/>
      <c r="AO185" s="65"/>
      <c r="AP185" s="24" t="s">
        <v>38</v>
      </c>
      <c r="AQ185" s="24"/>
      <c r="AR185" s="24"/>
      <c r="AS185" s="24"/>
      <c r="AT185" s="24"/>
      <c r="AU185" s="24"/>
      <c r="AV185" s="24"/>
      <c r="AW185" s="24"/>
      <c r="AX185" s="24"/>
      <c r="AY185" s="24"/>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65"/>
      <c r="CA185" s="65"/>
      <c r="CB185" s="154"/>
      <c r="CC185" s="65"/>
      <c r="CD185" s="65"/>
      <c r="CE185" s="65"/>
      <c r="CF185" s="65"/>
      <c r="CG185" s="65"/>
      <c r="CH185" s="65"/>
      <c r="CI185" s="65"/>
    </row>
    <row r="186" spans="1:101" s="2" customFormat="1" ht="20.100000000000001" customHeight="1">
      <c r="A186" s="1"/>
      <c r="B186" s="335"/>
      <c r="C186" s="28" t="s">
        <v>602</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56</v>
      </c>
      <c r="AC186" s="28"/>
      <c r="AD186" s="330"/>
      <c r="AE186" s="330"/>
      <c r="AF186" s="330"/>
      <c r="AG186" s="330"/>
      <c r="AH186" s="330"/>
      <c r="AI186" s="330"/>
      <c r="AJ186" s="330"/>
      <c r="AK186" s="330"/>
      <c r="AL186" s="330"/>
      <c r="AM186" s="330"/>
      <c r="AN186" s="28" t="s">
        <v>22</v>
      </c>
      <c r="AO186" s="28"/>
      <c r="AP186" s="28" t="s">
        <v>602</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56</v>
      </c>
      <c r="BP186" s="28"/>
      <c r="BQ186" s="330"/>
      <c r="BR186" s="330"/>
      <c r="BS186" s="330"/>
      <c r="BT186" s="330"/>
      <c r="BU186" s="330"/>
      <c r="BV186" s="330"/>
      <c r="BW186" s="330"/>
      <c r="BX186" s="330"/>
      <c r="BY186" s="330"/>
      <c r="BZ186" s="330"/>
      <c r="CA186" s="28" t="s">
        <v>22</v>
      </c>
      <c r="CB186" s="155"/>
      <c r="CC186" s="148"/>
      <c r="CD186" s="148"/>
      <c r="CE186" s="148"/>
      <c r="CF186" s="148"/>
      <c r="CG186" s="148"/>
      <c r="CH186" s="24" t="s">
        <v>22</v>
      </c>
      <c r="CI186" s="24"/>
    </row>
    <row r="187" spans="1:101" s="1" customFormat="1" ht="15.75" customHeight="1">
      <c r="B187" s="336" t="s">
        <v>960</v>
      </c>
      <c r="C187" s="24"/>
      <c r="D187" s="24" t="s">
        <v>18</v>
      </c>
      <c r="E187" s="24"/>
      <c r="F187" s="24"/>
      <c r="G187" s="24"/>
      <c r="H187" s="24"/>
      <c r="I187" s="24"/>
      <c r="J187" s="24"/>
      <c r="K187" s="24"/>
      <c r="L187" s="24"/>
      <c r="M187" s="24"/>
      <c r="N187" s="24"/>
      <c r="O187" s="24"/>
      <c r="P187" s="24"/>
      <c r="Q187" s="24"/>
      <c r="R187" s="24"/>
      <c r="S187" s="24"/>
      <c r="T187" s="24"/>
      <c r="U187" s="24" t="s">
        <v>19</v>
      </c>
      <c r="V187" s="24"/>
      <c r="W187" s="233"/>
      <c r="X187" s="233"/>
      <c r="Y187" s="233"/>
      <c r="Z187" s="233"/>
      <c r="AA187" s="65" t="s">
        <v>20</v>
      </c>
      <c r="AB187" s="24"/>
      <c r="AC187" s="24"/>
      <c r="AD187" s="24"/>
      <c r="AE187" s="24"/>
      <c r="AF187" s="24"/>
      <c r="AG187" s="24"/>
      <c r="AH187" s="24"/>
      <c r="AI187" s="24"/>
      <c r="AJ187" s="24"/>
      <c r="AK187" s="24" t="s">
        <v>19</v>
      </c>
      <c r="AL187" s="24"/>
      <c r="AM187" s="262"/>
      <c r="AN187" s="262"/>
      <c r="AO187" s="262"/>
      <c r="AP187" s="262"/>
      <c r="AQ187" s="262"/>
      <c r="AR187" s="262"/>
      <c r="AS187" s="262"/>
      <c r="AT187" s="262"/>
      <c r="AU187" s="262"/>
      <c r="AV187" s="262"/>
      <c r="AW187" s="262"/>
      <c r="AX187" s="262"/>
      <c r="AY187" s="65" t="s">
        <v>21</v>
      </c>
      <c r="AZ187" s="24"/>
      <c r="BA187" s="24"/>
      <c r="BB187" s="24"/>
      <c r="BC187" s="24"/>
      <c r="BD187" s="24"/>
      <c r="BE187" s="24"/>
      <c r="BF187" s="24"/>
      <c r="BG187" s="24"/>
      <c r="BH187" s="233"/>
      <c r="BI187" s="233"/>
      <c r="BJ187" s="233"/>
      <c r="BK187" s="233"/>
      <c r="BL187" s="233"/>
      <c r="BM187" s="233"/>
      <c r="BN187" s="233"/>
      <c r="BO187" s="233"/>
      <c r="BP187" s="233"/>
      <c r="BQ187" s="233"/>
      <c r="BR187" s="233"/>
      <c r="BS187" s="233"/>
      <c r="BT187" s="65" t="s">
        <v>22</v>
      </c>
      <c r="BU187" s="24"/>
      <c r="BV187" s="24"/>
      <c r="BW187" s="24"/>
      <c r="BX187" s="24"/>
      <c r="BY187" s="24"/>
      <c r="BZ187" s="24"/>
      <c r="CA187" s="24"/>
      <c r="CB187" s="151"/>
      <c r="CO187" s="2"/>
      <c r="CP187" s="2"/>
      <c r="CQ187" s="2"/>
      <c r="CU187" s="2"/>
      <c r="CV187" s="2"/>
      <c r="CW187" s="2"/>
    </row>
    <row r="188" spans="1:101" s="1" customFormat="1" ht="15.75" customHeight="1">
      <c r="B188" s="336"/>
      <c r="C188" s="24"/>
      <c r="D188" s="24" t="s">
        <v>13</v>
      </c>
      <c r="E188" s="24"/>
      <c r="F188" s="24"/>
      <c r="G188" s="24"/>
      <c r="H188" s="24"/>
      <c r="I188" s="24"/>
      <c r="J188" s="24"/>
      <c r="K188" s="24"/>
      <c r="L188" s="24"/>
      <c r="M188" s="24"/>
      <c r="N188" s="24"/>
      <c r="O188" s="24"/>
      <c r="P188" s="24"/>
      <c r="Q188" s="24"/>
      <c r="R188" s="24"/>
      <c r="S188" s="24"/>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331"/>
      <c r="CO188" s="2"/>
      <c r="CP188" s="2"/>
      <c r="CQ188" s="2"/>
      <c r="CU188" s="2"/>
      <c r="CV188" s="2"/>
      <c r="CW188" s="2"/>
    </row>
    <row r="189" spans="1:101" s="1" customFormat="1" ht="15.75" customHeight="1">
      <c r="B189" s="336"/>
      <c r="C189" s="24"/>
      <c r="D189" s="24" t="s">
        <v>23</v>
      </c>
      <c r="E189" s="24"/>
      <c r="F189" s="24"/>
      <c r="G189" s="24"/>
      <c r="H189" s="24"/>
      <c r="I189" s="24"/>
      <c r="J189" s="24"/>
      <c r="K189" s="24"/>
      <c r="L189" s="24"/>
      <c r="M189" s="24"/>
      <c r="N189" s="24"/>
      <c r="O189" s="24"/>
      <c r="P189" s="24"/>
      <c r="Q189" s="24"/>
      <c r="R189" s="24"/>
      <c r="S189" s="24"/>
      <c r="T189" s="24"/>
      <c r="U189" s="24" t="s">
        <v>19</v>
      </c>
      <c r="V189" s="24"/>
      <c r="W189" s="233"/>
      <c r="X189" s="233"/>
      <c r="Y189" s="233"/>
      <c r="Z189" s="233"/>
      <c r="AA189" s="65" t="s">
        <v>24</v>
      </c>
      <c r="AB189" s="24"/>
      <c r="AC189" s="24"/>
      <c r="AD189" s="24"/>
      <c r="AE189" s="24"/>
      <c r="AF189" s="24"/>
      <c r="AG189" s="24"/>
      <c r="AH189" s="24"/>
      <c r="AI189" s="24"/>
      <c r="AJ189" s="24"/>
      <c r="AK189" s="24" t="s">
        <v>19</v>
      </c>
      <c r="AL189" s="24"/>
      <c r="AM189" s="233"/>
      <c r="AN189" s="233"/>
      <c r="AO189" s="233"/>
      <c r="AP189" s="233"/>
      <c r="AQ189" s="233"/>
      <c r="AR189" s="233"/>
      <c r="AS189" s="233"/>
      <c r="AT189" s="233"/>
      <c r="AU189" s="233"/>
      <c r="AV189" s="24" t="s">
        <v>25</v>
      </c>
      <c r="AW189" s="24"/>
      <c r="AX189" s="24"/>
      <c r="AY189" s="24"/>
      <c r="AZ189" s="65"/>
      <c r="BA189" s="24"/>
      <c r="BB189" s="24"/>
      <c r="BC189" s="24"/>
      <c r="BD189" s="24"/>
      <c r="BE189" s="24"/>
      <c r="BF189" s="24"/>
      <c r="BG189" s="24"/>
      <c r="BH189" s="233"/>
      <c r="BI189" s="233"/>
      <c r="BJ189" s="233"/>
      <c r="BK189" s="233"/>
      <c r="BL189" s="233"/>
      <c r="BM189" s="233"/>
      <c r="BN189" s="233"/>
      <c r="BO189" s="233"/>
      <c r="BP189" s="233"/>
      <c r="BQ189" s="233"/>
      <c r="BR189" s="233"/>
      <c r="BS189" s="233"/>
      <c r="BT189" s="65" t="s">
        <v>22</v>
      </c>
      <c r="BU189" s="24"/>
      <c r="BV189" s="24"/>
      <c r="BW189" s="24"/>
      <c r="BX189" s="24"/>
      <c r="BY189" s="24"/>
      <c r="BZ189" s="24"/>
      <c r="CA189" s="24"/>
      <c r="CB189" s="151"/>
      <c r="CO189" s="2"/>
      <c r="CP189" s="2"/>
      <c r="CQ189" s="2"/>
      <c r="CU189" s="2"/>
      <c r="CV189" s="2"/>
      <c r="CW189" s="2"/>
    </row>
    <row r="190" spans="1:101" s="1" customFormat="1" ht="15.75" customHeight="1">
      <c r="B190" s="336"/>
      <c r="C190" s="24"/>
      <c r="D190" s="24"/>
      <c r="E190" s="24"/>
      <c r="F190" s="24"/>
      <c r="G190" s="24"/>
      <c r="H190" s="24"/>
      <c r="I190" s="24"/>
      <c r="J190" s="24"/>
      <c r="K190" s="24"/>
      <c r="L190" s="24"/>
      <c r="M190" s="24"/>
      <c r="N190" s="24"/>
      <c r="O190" s="24"/>
      <c r="P190" s="24"/>
      <c r="Q190" s="24"/>
      <c r="R190" s="24"/>
      <c r="S190" s="24"/>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331"/>
      <c r="CO190" s="2"/>
      <c r="CP190" s="2"/>
      <c r="CQ190" s="2"/>
      <c r="CU190" s="2"/>
      <c r="CV190" s="2"/>
      <c r="CW190" s="2"/>
    </row>
    <row r="191" spans="1:101" s="1" customFormat="1" ht="15.75" customHeight="1">
      <c r="B191" s="336"/>
      <c r="C191" s="24"/>
      <c r="D191" s="24" t="s">
        <v>28</v>
      </c>
      <c r="E191" s="24"/>
      <c r="F191" s="24"/>
      <c r="G191" s="24"/>
      <c r="H191" s="24"/>
      <c r="I191" s="24"/>
      <c r="J191" s="24"/>
      <c r="K191" s="24"/>
      <c r="L191" s="24"/>
      <c r="M191" s="24"/>
      <c r="N191" s="24"/>
      <c r="O191" s="24"/>
      <c r="P191" s="24"/>
      <c r="Q191" s="24"/>
      <c r="R191" s="24"/>
      <c r="S191" s="24"/>
      <c r="T191" s="259" t="s">
        <v>595</v>
      </c>
      <c r="U191" s="259"/>
      <c r="V191" s="259"/>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331"/>
      <c r="CO191" s="2"/>
      <c r="CP191" s="2"/>
      <c r="CQ191" s="2"/>
      <c r="CU191" s="2"/>
      <c r="CV191" s="2"/>
      <c r="CW191" s="2"/>
    </row>
    <row r="192" spans="1:101" s="1" customFormat="1" ht="15.75" customHeight="1">
      <c r="B192" s="336"/>
      <c r="C192" s="24"/>
      <c r="D192" s="24" t="s">
        <v>29</v>
      </c>
      <c r="E192" s="24"/>
      <c r="F192" s="24"/>
      <c r="G192" s="24"/>
      <c r="H192" s="24"/>
      <c r="I192" s="24"/>
      <c r="J192" s="24"/>
      <c r="K192" s="24"/>
      <c r="L192" s="24"/>
      <c r="M192" s="24"/>
      <c r="N192" s="24"/>
      <c r="O192" s="24"/>
      <c r="P192" s="24"/>
      <c r="Q192" s="24"/>
      <c r="R192" s="24"/>
      <c r="S192" s="24"/>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331"/>
      <c r="CO192" s="2"/>
      <c r="CP192" s="2"/>
      <c r="CQ192" s="2"/>
    </row>
    <row r="193" spans="2:95" s="1" customFormat="1" ht="15.75" customHeight="1">
      <c r="B193" s="336"/>
      <c r="C193" s="24"/>
      <c r="D193" s="24" t="s">
        <v>30</v>
      </c>
      <c r="E193" s="24"/>
      <c r="F193" s="24"/>
      <c r="G193" s="24"/>
      <c r="H193" s="24"/>
      <c r="I193" s="24"/>
      <c r="J193" s="24"/>
      <c r="K193" s="24"/>
      <c r="L193" s="24"/>
      <c r="M193" s="24"/>
      <c r="N193" s="24"/>
      <c r="O193" s="24"/>
      <c r="P193" s="24"/>
      <c r="Q193" s="24"/>
      <c r="R193" s="24"/>
      <c r="S193" s="24"/>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331"/>
      <c r="CO193" s="2"/>
      <c r="CP193" s="2"/>
      <c r="CQ193" s="2"/>
    </row>
    <row r="194" spans="2:95" s="1" customFormat="1" ht="15.75" customHeight="1">
      <c r="B194" s="336"/>
      <c r="C194" s="28"/>
      <c r="D194" s="28" t="s">
        <v>49</v>
      </c>
      <c r="E194" s="28"/>
      <c r="F194" s="28"/>
      <c r="G194" s="28"/>
      <c r="H194" s="28"/>
      <c r="I194" s="28"/>
      <c r="J194" s="28"/>
      <c r="K194" s="28"/>
      <c r="L194" s="28"/>
      <c r="M194" s="28"/>
      <c r="N194" s="28"/>
      <c r="O194" s="28"/>
      <c r="P194" s="28"/>
      <c r="Q194" s="28"/>
      <c r="R194" s="28"/>
      <c r="S194" s="28"/>
      <c r="T194" s="29"/>
      <c r="U194" s="29"/>
      <c r="V194" s="29"/>
      <c r="W194" s="28"/>
      <c r="X194" s="28"/>
      <c r="Y194" s="28"/>
      <c r="Z194" s="28"/>
      <c r="AA194" s="302"/>
      <c r="AB194" s="302"/>
      <c r="AC194" s="302"/>
      <c r="AD194" s="302"/>
      <c r="AE194" s="302"/>
      <c r="AF194" s="302"/>
      <c r="AG194" s="302"/>
      <c r="AH194" s="302"/>
      <c r="AI194" s="302"/>
      <c r="AJ194" s="302"/>
      <c r="AK194" s="302"/>
      <c r="AL194" s="302"/>
      <c r="AM194" s="302"/>
      <c r="AN194" s="302"/>
      <c r="AO194" s="302"/>
      <c r="AP194" s="302"/>
      <c r="AQ194" s="302"/>
      <c r="AR194" s="302"/>
      <c r="AS194" s="302"/>
      <c r="AT194" s="302"/>
      <c r="AU194" s="302"/>
      <c r="AV194" s="302"/>
      <c r="AW194" s="302"/>
      <c r="AX194" s="302"/>
      <c r="AY194" s="302"/>
      <c r="AZ194" s="302"/>
      <c r="BA194" s="302"/>
      <c r="BB194" s="302"/>
      <c r="BC194" s="302"/>
      <c r="BD194" s="302"/>
      <c r="BE194" s="302"/>
      <c r="BF194" s="302"/>
      <c r="BG194" s="302"/>
      <c r="BH194" s="302"/>
      <c r="BI194" s="302"/>
      <c r="BJ194" s="302"/>
      <c r="BK194" s="302"/>
      <c r="BL194" s="302"/>
      <c r="BM194" s="302"/>
      <c r="BN194" s="302"/>
      <c r="BO194" s="302"/>
      <c r="BP194" s="302"/>
      <c r="BQ194" s="302"/>
      <c r="BR194" s="302"/>
      <c r="BS194" s="302"/>
      <c r="BT194" s="302"/>
      <c r="BU194" s="302"/>
      <c r="BV194" s="302"/>
      <c r="BW194" s="302"/>
      <c r="BX194" s="302"/>
      <c r="BY194" s="302"/>
      <c r="BZ194" s="302"/>
      <c r="CA194" s="302"/>
      <c r="CB194" s="332"/>
      <c r="CO194" s="2"/>
      <c r="CP194" s="2"/>
      <c r="CQ194" s="2"/>
    </row>
    <row r="195" spans="2:95" s="2" customFormat="1" ht="16.5" customHeight="1">
      <c r="B195" s="335" t="s">
        <v>959</v>
      </c>
      <c r="C195" s="24"/>
      <c r="D195" s="24" t="s">
        <v>41</v>
      </c>
      <c r="E195" s="24"/>
      <c r="F195" s="24"/>
      <c r="G195" s="24"/>
      <c r="H195" s="24"/>
      <c r="I195" s="24"/>
      <c r="J195" s="24"/>
      <c r="K195" s="24"/>
      <c r="L195" s="24"/>
      <c r="M195" s="24"/>
      <c r="N195" s="24"/>
      <c r="O195" s="24"/>
      <c r="P195" s="24"/>
      <c r="Q195" s="24"/>
      <c r="R195" s="24"/>
      <c r="S195" s="24"/>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331"/>
      <c r="CC195" s="56" t="s">
        <v>569</v>
      </c>
    </row>
    <row r="196" spans="2:95" s="2" customFormat="1" ht="16.5" customHeight="1">
      <c r="B196" s="335"/>
      <c r="C196" s="24"/>
      <c r="D196" s="24" t="s">
        <v>52</v>
      </c>
      <c r="E196" s="24"/>
      <c r="F196" s="24"/>
      <c r="G196" s="24"/>
      <c r="H196" s="24"/>
      <c r="I196" s="24"/>
      <c r="J196" s="24"/>
      <c r="K196" s="24"/>
      <c r="L196" s="24"/>
      <c r="M196" s="24"/>
      <c r="N196" s="24"/>
      <c r="O196" s="24"/>
      <c r="P196" s="24" t="s">
        <v>53</v>
      </c>
      <c r="Q196" s="24"/>
      <c r="R196" s="24"/>
      <c r="S196" s="24"/>
      <c r="T196" s="24"/>
      <c r="U196" s="24"/>
      <c r="V196" s="24"/>
      <c r="W196" s="24"/>
      <c r="X196" s="24"/>
      <c r="Y196" s="24"/>
      <c r="Z196" s="24"/>
      <c r="AA196" s="24" t="s">
        <v>54</v>
      </c>
      <c r="AB196" s="24"/>
      <c r="AC196" s="262"/>
      <c r="AD196" s="262"/>
      <c r="AE196" s="262"/>
      <c r="AF196" s="262"/>
      <c r="AG196" s="262"/>
      <c r="AH196" s="262"/>
      <c r="AI196" s="262"/>
      <c r="AJ196" s="262"/>
      <c r="AK196" s="262"/>
      <c r="AL196" s="262"/>
      <c r="AM196" s="262"/>
      <c r="AN196" s="262"/>
      <c r="AO196" s="262"/>
      <c r="AP196" s="24" t="s">
        <v>55</v>
      </c>
      <c r="AQ196" s="24"/>
      <c r="AR196" s="24"/>
      <c r="AS196" s="24"/>
      <c r="AT196" s="24"/>
      <c r="AU196" s="24" t="s">
        <v>56</v>
      </c>
      <c r="AV196" s="24"/>
      <c r="AW196" s="262"/>
      <c r="AX196" s="262"/>
      <c r="AY196" s="262"/>
      <c r="AZ196" s="262"/>
      <c r="BA196" s="262"/>
      <c r="BB196" s="262"/>
      <c r="BC196" s="262"/>
      <c r="BD196" s="262"/>
      <c r="BE196" s="262"/>
      <c r="BF196" s="262"/>
      <c r="BG196" s="262"/>
      <c r="BH196" s="262"/>
      <c r="BI196" s="262"/>
      <c r="BJ196" s="24" t="s">
        <v>22</v>
      </c>
      <c r="BK196" s="24"/>
      <c r="BL196" s="24"/>
      <c r="BM196" s="24"/>
      <c r="BN196" s="24"/>
      <c r="BO196" s="24"/>
      <c r="BP196" s="24"/>
      <c r="BQ196" s="24"/>
      <c r="BR196" s="24"/>
      <c r="BS196" s="24"/>
      <c r="BT196" s="24"/>
      <c r="BU196" s="24"/>
      <c r="BV196" s="24"/>
      <c r="BW196" s="24"/>
      <c r="BX196" s="24"/>
      <c r="BY196" s="24"/>
      <c r="BZ196" s="24"/>
      <c r="CA196" s="24"/>
      <c r="CB196" s="151"/>
      <c r="CC196" s="56" t="s">
        <v>570</v>
      </c>
    </row>
    <row r="197" spans="2:95" s="2" customFormat="1" ht="16.5" customHeight="1">
      <c r="B197" s="335"/>
      <c r="C197" s="24"/>
      <c r="D197" s="24"/>
      <c r="E197" s="24"/>
      <c r="F197" s="24"/>
      <c r="G197" s="24"/>
      <c r="H197" s="24"/>
      <c r="I197" s="24"/>
      <c r="J197" s="24"/>
      <c r="K197" s="24"/>
      <c r="L197" s="24"/>
      <c r="M197" s="24"/>
      <c r="N197" s="24"/>
      <c r="O197" s="24"/>
      <c r="P197" s="24"/>
      <c r="Q197" s="24"/>
      <c r="R197" s="24"/>
      <c r="S197" s="24"/>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331"/>
      <c r="CC197" s="56" t="s">
        <v>571</v>
      </c>
    </row>
    <row r="198" spans="2:95" s="2" customFormat="1" ht="16.5" customHeight="1">
      <c r="B198" s="335"/>
      <c r="C198" s="24"/>
      <c r="D198" s="24" t="s">
        <v>14</v>
      </c>
      <c r="E198" s="24"/>
      <c r="F198" s="24"/>
      <c r="G198" s="24"/>
      <c r="H198" s="24"/>
      <c r="I198" s="24"/>
      <c r="J198" s="24"/>
      <c r="K198" s="24"/>
      <c r="L198" s="24"/>
      <c r="M198" s="24"/>
      <c r="N198" s="24"/>
      <c r="O198" s="24"/>
      <c r="P198" s="24"/>
      <c r="Q198" s="24"/>
      <c r="R198" s="24"/>
      <c r="S198" s="24"/>
      <c r="T198" s="259" t="s">
        <v>595</v>
      </c>
      <c r="U198" s="259"/>
      <c r="V198" s="259"/>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331"/>
      <c r="CC198" s="56" t="s">
        <v>572</v>
      </c>
    </row>
    <row r="199" spans="2:95" s="2" customFormat="1" ht="16.5" customHeight="1">
      <c r="B199" s="335"/>
      <c r="C199" s="24"/>
      <c r="D199" s="24" t="s">
        <v>43</v>
      </c>
      <c r="E199" s="24"/>
      <c r="F199" s="24"/>
      <c r="G199" s="24"/>
      <c r="H199" s="24"/>
      <c r="I199" s="24"/>
      <c r="J199" s="24"/>
      <c r="K199" s="24"/>
      <c r="L199" s="24"/>
      <c r="M199" s="24"/>
      <c r="N199" s="24"/>
      <c r="O199" s="24"/>
      <c r="P199" s="24"/>
      <c r="Q199" s="24"/>
      <c r="R199" s="24"/>
      <c r="S199" s="24"/>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331"/>
      <c r="CC199" s="56" t="s">
        <v>573</v>
      </c>
    </row>
    <row r="200" spans="2:95" s="2" customFormat="1" ht="16.5" customHeight="1">
      <c r="B200" s="335"/>
      <c r="C200" s="28"/>
      <c r="D200" s="28" t="s">
        <v>16</v>
      </c>
      <c r="E200" s="28"/>
      <c r="F200" s="28"/>
      <c r="G200" s="28"/>
      <c r="H200" s="28"/>
      <c r="I200" s="28"/>
      <c r="J200" s="28"/>
      <c r="K200" s="28"/>
      <c r="L200" s="28"/>
      <c r="M200" s="28"/>
      <c r="N200" s="28"/>
      <c r="O200" s="28"/>
      <c r="P200" s="28"/>
      <c r="Q200" s="28"/>
      <c r="R200" s="28"/>
      <c r="S200" s="28"/>
      <c r="T200" s="302"/>
      <c r="U200" s="302"/>
      <c r="V200" s="302"/>
      <c r="W200" s="302"/>
      <c r="X200" s="302"/>
      <c r="Y200" s="302"/>
      <c r="Z200" s="302"/>
      <c r="AA200" s="302"/>
      <c r="AB200" s="302"/>
      <c r="AC200" s="302"/>
      <c r="AD200" s="302"/>
      <c r="AE200" s="302"/>
      <c r="AF200" s="302"/>
      <c r="AG200" s="302"/>
      <c r="AH200" s="302"/>
      <c r="AI200" s="302"/>
      <c r="AJ200" s="302"/>
      <c r="AK200" s="302"/>
      <c r="AL200" s="302"/>
      <c r="AM200" s="302"/>
      <c r="AN200" s="302"/>
      <c r="AO200" s="302"/>
      <c r="AP200" s="302"/>
      <c r="AQ200" s="302"/>
      <c r="AR200" s="302"/>
      <c r="AS200" s="302"/>
      <c r="AT200" s="302"/>
      <c r="AU200" s="302"/>
      <c r="AV200" s="302"/>
      <c r="AW200" s="302"/>
      <c r="AX200" s="302"/>
      <c r="AY200" s="302"/>
      <c r="AZ200" s="302"/>
      <c r="BA200" s="302"/>
      <c r="BB200" s="302"/>
      <c r="BC200" s="302"/>
      <c r="BD200" s="302"/>
      <c r="BE200" s="302"/>
      <c r="BF200" s="302"/>
      <c r="BG200" s="302"/>
      <c r="BH200" s="302"/>
      <c r="BI200" s="302"/>
      <c r="BJ200" s="302"/>
      <c r="BK200" s="302"/>
      <c r="BL200" s="302"/>
      <c r="BM200" s="302"/>
      <c r="BN200" s="302"/>
      <c r="BO200" s="302"/>
      <c r="BP200" s="302"/>
      <c r="BQ200" s="302"/>
      <c r="BR200" s="302"/>
      <c r="BS200" s="302"/>
      <c r="BT200" s="302"/>
      <c r="BU200" s="302"/>
      <c r="BV200" s="302"/>
      <c r="BW200" s="302"/>
      <c r="BX200" s="302"/>
      <c r="BY200" s="302"/>
      <c r="BZ200" s="302"/>
      <c r="CA200" s="302"/>
      <c r="CB200" s="332"/>
      <c r="CC200" s="56" t="s">
        <v>574</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eSZf3rhePHZCsVQ2li5+uASYZ21nm4l6kjQ5U0o8CLB4C63z2gDpH/e7Tp8TIalYwBRWK7c5csWFu96HzsLpFA==" saltValue="ramSPk1cmAuitSNcg3YMig==" spinCount="100000" sheet="1" formatCells="0" selectLockedCells="1"/>
  <mergeCells count="352">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CN49:CS50"/>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ba1c295dd51afe283d630d14252fc9c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30c32ca9d5185dd2f4d3de83ad04ad5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2C88E9-3379-4C7F-9C76-34214718CA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1874</vt:i4>
      </vt:variant>
    </vt:vector>
  </HeadingPairs>
  <TitlesOfParts>
    <vt:vector size="1885"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2025-06-02T21:19:12Z</cp:lastPrinted>
  <dcterms:created xsi:type="dcterms:W3CDTF">2006-06-09T00:49:24Z</dcterms:created>
  <dcterms:modified xsi:type="dcterms:W3CDTF">2026-03-31T00:21:21Z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